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0" yWindow="0" windowWidth="19200" windowHeight="6945" activeTab="4"/>
  </bookViews>
  <sheets>
    <sheet name="Pulje 1" sheetId="16" r:id="rId1"/>
    <sheet name="Pulje 2" sheetId="32" r:id="rId2"/>
    <sheet name="Pulje 3" sheetId="29" r:id="rId3"/>
    <sheet name="Pulje 4" sheetId="30" r:id="rId4"/>
    <sheet name="Pulje 5" sheetId="31" r:id="rId5"/>
    <sheet name="Meltzer-Malone" sheetId="23" state="hidden" r:id="rId6"/>
    <sheet name="Module1" sheetId="2" state="veryHidden" r:id="rId7"/>
    <sheet name="Ark1" sheetId="33" r:id="rId8"/>
  </sheets>
  <definedNames>
    <definedName name="_xlnm.Print_Area" localSheetId="0">'Pulje 1'!$A$1:$T$36</definedName>
    <definedName name="_xlnm.Print_Area" localSheetId="1">'Pulje 2'!$A$1:$T$35</definedName>
    <definedName name="_xlnm.Print_Area" localSheetId="2">'Pulje 3'!$A$1:$T$36</definedName>
    <definedName name="_xlnm.Print_Area" localSheetId="3">'Pulje 4'!$A$1:$T$42</definedName>
    <definedName name="_xlnm.Print_Area" localSheetId="4">'Pulje 5'!$A$1:$T$35</definedName>
  </definedNames>
  <calcPr calcId="171027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29" l="1"/>
  <c r="P19" i="29" s="1"/>
  <c r="O19" i="29"/>
  <c r="N21" i="16"/>
  <c r="P21" i="16" s="1"/>
  <c r="O21" i="16"/>
  <c r="U19" i="29" l="1"/>
  <c r="Q19" i="29"/>
  <c r="U21" i="16"/>
  <c r="Q21" i="16"/>
  <c r="N9" i="16"/>
  <c r="P9" i="16" s="1"/>
  <c r="O9" i="16"/>
  <c r="V9" i="29"/>
  <c r="R9" i="16" s="1"/>
  <c r="N10" i="16"/>
  <c r="P10" i="16" s="1"/>
  <c r="U10" i="16" s="1"/>
  <c r="O10" i="16"/>
  <c r="V9" i="16"/>
  <c r="R10" i="16" s="1"/>
  <c r="U19" i="32"/>
  <c r="U14" i="32"/>
  <c r="U10" i="32"/>
  <c r="R12" i="16"/>
  <c r="N11" i="16"/>
  <c r="P11" i="16" s="1"/>
  <c r="O11" i="16"/>
  <c r="N12" i="16"/>
  <c r="P12" i="16" s="1"/>
  <c r="O12" i="16"/>
  <c r="N13" i="16"/>
  <c r="P13" i="16" s="1"/>
  <c r="O13" i="16"/>
  <c r="N14" i="16"/>
  <c r="P14" i="16" s="1"/>
  <c r="O14" i="16"/>
  <c r="N15" i="16"/>
  <c r="P15" i="16" s="1"/>
  <c r="O15" i="16"/>
  <c r="N16" i="16"/>
  <c r="P16" i="16" s="1"/>
  <c r="O16" i="16"/>
  <c r="N17" i="16"/>
  <c r="P17" i="16" s="1"/>
  <c r="O17" i="16"/>
  <c r="N18" i="16"/>
  <c r="P18" i="16" s="1"/>
  <c r="O18" i="16"/>
  <c r="N19" i="16"/>
  <c r="P19" i="16" s="1"/>
  <c r="O19" i="16"/>
  <c r="N20" i="16"/>
  <c r="P20" i="16" s="1"/>
  <c r="O20" i="16"/>
  <c r="R13" i="32"/>
  <c r="N13" i="32"/>
  <c r="P13" i="32" s="1"/>
  <c r="O13" i="32"/>
  <c r="R12" i="32"/>
  <c r="N12" i="32"/>
  <c r="P12" i="32" s="1"/>
  <c r="O12" i="32"/>
  <c r="R11" i="16"/>
  <c r="V28" i="16"/>
  <c r="R17" i="32"/>
  <c r="N17" i="32"/>
  <c r="P17" i="32" s="1"/>
  <c r="O17" i="32"/>
  <c r="V27" i="16"/>
  <c r="R16" i="32"/>
  <c r="N16" i="32"/>
  <c r="P16" i="32"/>
  <c r="U16" i="32" s="1"/>
  <c r="Q16" i="32"/>
  <c r="O16" i="32"/>
  <c r="V26" i="16"/>
  <c r="R15" i="32"/>
  <c r="N15" i="32"/>
  <c r="P15" i="32" s="1"/>
  <c r="O15" i="32"/>
  <c r="V25" i="16"/>
  <c r="R14" i="32"/>
  <c r="N14" i="32"/>
  <c r="P14" i="32"/>
  <c r="Q14" i="32"/>
  <c r="O14" i="32"/>
  <c r="V22" i="16"/>
  <c r="R11" i="32"/>
  <c r="N11" i="32"/>
  <c r="P11" i="32" s="1"/>
  <c r="O11" i="32"/>
  <c r="V21" i="16"/>
  <c r="R10" i="32"/>
  <c r="N10" i="32"/>
  <c r="P10" i="32"/>
  <c r="Q10" i="32"/>
  <c r="O10" i="32"/>
  <c r="V20" i="16"/>
  <c r="R21" i="16" s="1"/>
  <c r="R9" i="32"/>
  <c r="N9" i="32"/>
  <c r="P9" i="32" s="1"/>
  <c r="O9" i="32"/>
  <c r="V24" i="32"/>
  <c r="U24" i="32"/>
  <c r="V23" i="32"/>
  <c r="U23" i="32"/>
  <c r="V22" i="32"/>
  <c r="U22" i="32"/>
  <c r="V21" i="32"/>
  <c r="U21" i="32"/>
  <c r="V20" i="32"/>
  <c r="U20" i="32"/>
  <c r="V19" i="32"/>
  <c r="V18" i="32"/>
  <c r="R18" i="32" s="1"/>
  <c r="N18" i="32"/>
  <c r="P18" i="32" s="1"/>
  <c r="O18" i="32"/>
  <c r="V17" i="32"/>
  <c r="V16" i="32"/>
  <c r="V15" i="32"/>
  <c r="V14" i="32"/>
  <c r="V13" i="32"/>
  <c r="V12" i="32"/>
  <c r="V11" i="32"/>
  <c r="V10" i="32"/>
  <c r="V9" i="32"/>
  <c r="V24" i="31"/>
  <c r="V23" i="31"/>
  <c r="V22" i="31"/>
  <c r="V21" i="31"/>
  <c r="V20" i="31"/>
  <c r="V19" i="31"/>
  <c r="V18" i="31"/>
  <c r="N18" i="31"/>
  <c r="P18" i="31" s="1"/>
  <c r="R18" i="31"/>
  <c r="O18" i="31"/>
  <c r="V17" i="31"/>
  <c r="N17" i="31"/>
  <c r="P17" i="31"/>
  <c r="Q17" i="31" s="1"/>
  <c r="U17" i="31"/>
  <c r="R17" i="31"/>
  <c r="O17" i="31"/>
  <c r="V16" i="31"/>
  <c r="N16" i="31"/>
  <c r="P16" i="31" s="1"/>
  <c r="R16" i="31"/>
  <c r="O16" i="31"/>
  <c r="V15" i="31"/>
  <c r="N15" i="31"/>
  <c r="P15" i="31"/>
  <c r="U15" i="31" s="1"/>
  <c r="R15" i="31"/>
  <c r="O15" i="31"/>
  <c r="V14" i="31"/>
  <c r="N14" i="31"/>
  <c r="P14" i="31"/>
  <c r="Q14" i="31" s="1"/>
  <c r="U14" i="31"/>
  <c r="R14" i="31"/>
  <c r="O14" i="31"/>
  <c r="V13" i="31"/>
  <c r="N13" i="31"/>
  <c r="P13" i="31"/>
  <c r="Q13" i="31" s="1"/>
  <c r="U13" i="31"/>
  <c r="R13" i="31"/>
  <c r="O13" i="31"/>
  <c r="V12" i="31"/>
  <c r="R12" i="31" s="1"/>
  <c r="N12" i="31"/>
  <c r="P12" i="31" s="1"/>
  <c r="O12" i="31"/>
  <c r="V11" i="31"/>
  <c r="N11" i="31"/>
  <c r="P11" i="31"/>
  <c r="U11" i="31" s="1"/>
  <c r="R11" i="31"/>
  <c r="O11" i="31"/>
  <c r="V10" i="31"/>
  <c r="N10" i="31"/>
  <c r="P10" i="31"/>
  <c r="Q10" i="31" s="1"/>
  <c r="U10" i="31"/>
  <c r="R10" i="31"/>
  <c r="O10" i="31"/>
  <c r="V9" i="31"/>
  <c r="N9" i="31"/>
  <c r="P9" i="31"/>
  <c r="Q9" i="31" s="1"/>
  <c r="U9" i="31"/>
  <c r="R9" i="31"/>
  <c r="O9" i="31"/>
  <c r="V25" i="30"/>
  <c r="V24" i="30"/>
  <c r="N25" i="30"/>
  <c r="P25" i="30" s="1"/>
  <c r="R25" i="30"/>
  <c r="O25" i="30"/>
  <c r="V23" i="30"/>
  <c r="N24" i="30"/>
  <c r="P24" i="30" s="1"/>
  <c r="R24" i="30"/>
  <c r="O24" i="30"/>
  <c r="V22" i="30"/>
  <c r="N23" i="30"/>
  <c r="P23" i="30" s="1"/>
  <c r="R23" i="30"/>
  <c r="O23" i="30"/>
  <c r="V21" i="30"/>
  <c r="N22" i="30"/>
  <c r="P22" i="30" s="1"/>
  <c r="R22" i="30"/>
  <c r="O22" i="30"/>
  <c r="V20" i="30"/>
  <c r="R21" i="30" s="1"/>
  <c r="N21" i="30"/>
  <c r="P21" i="30" s="1"/>
  <c r="Q21" i="30" s="1"/>
  <c r="O21" i="30"/>
  <c r="V19" i="30"/>
  <c r="R20" i="30" s="1"/>
  <c r="N20" i="30"/>
  <c r="P20" i="30" s="1"/>
  <c r="O20" i="30"/>
  <c r="V18" i="30"/>
  <c r="R19" i="30" s="1"/>
  <c r="N19" i="30"/>
  <c r="P19" i="30" s="1"/>
  <c r="O19" i="30"/>
  <c r="V16" i="30"/>
  <c r="R16" i="30" s="1"/>
  <c r="N16" i="30"/>
  <c r="P16" i="30" s="1"/>
  <c r="O16" i="30"/>
  <c r="V15" i="30"/>
  <c r="R15" i="30" s="1"/>
  <c r="N15" i="30"/>
  <c r="P15" i="30" s="1"/>
  <c r="Q15" i="30" s="1"/>
  <c r="O15" i="30"/>
  <c r="V14" i="30"/>
  <c r="R14" i="30" s="1"/>
  <c r="N14" i="30"/>
  <c r="P14" i="30" s="1"/>
  <c r="O14" i="30"/>
  <c r="V13" i="30"/>
  <c r="R13" i="30" s="1"/>
  <c r="N13" i="30"/>
  <c r="P13" i="30" s="1"/>
  <c r="O13" i="30"/>
  <c r="V12" i="30"/>
  <c r="R12" i="30" s="1"/>
  <c r="N12" i="30"/>
  <c r="P12" i="30" s="1"/>
  <c r="O12" i="30"/>
  <c r="V11" i="30"/>
  <c r="R11" i="30" s="1"/>
  <c r="N11" i="30"/>
  <c r="P11" i="30" s="1"/>
  <c r="Q11" i="30" s="1"/>
  <c r="O11" i="30"/>
  <c r="V10" i="30"/>
  <c r="R10" i="30" s="1"/>
  <c r="N10" i="30"/>
  <c r="P10" i="30" s="1"/>
  <c r="Q10" i="30" s="1"/>
  <c r="O10" i="30"/>
  <c r="V9" i="30"/>
  <c r="R9" i="30" s="1"/>
  <c r="N9" i="30"/>
  <c r="P9" i="30" s="1"/>
  <c r="O9" i="30"/>
  <c r="V24" i="29"/>
  <c r="V23" i="29"/>
  <c r="V22" i="29"/>
  <c r="V21" i="29"/>
  <c r="R19" i="29" s="1"/>
  <c r="V20" i="29"/>
  <c r="R18" i="29" s="1"/>
  <c r="N18" i="29"/>
  <c r="P18" i="29" s="1"/>
  <c r="O18" i="29"/>
  <c r="V19" i="29"/>
  <c r="R17" i="29" s="1"/>
  <c r="N17" i="29"/>
  <c r="P17" i="29" s="1"/>
  <c r="U17" i="29" s="1"/>
  <c r="O17" i="29"/>
  <c r="V18" i="29"/>
  <c r="R16" i="29" s="1"/>
  <c r="N16" i="29"/>
  <c r="P16" i="29" s="1"/>
  <c r="Q16" i="29" s="1"/>
  <c r="O16" i="29"/>
  <c r="V17" i="29"/>
  <c r="R15" i="29" s="1"/>
  <c r="N15" i="29"/>
  <c r="P15" i="29" s="1"/>
  <c r="O15" i="29"/>
  <c r="V16" i="29"/>
  <c r="R14" i="29" s="1"/>
  <c r="N14" i="29"/>
  <c r="P14" i="29" s="1"/>
  <c r="O14" i="29"/>
  <c r="V15" i="29"/>
  <c r="R13" i="29" s="1"/>
  <c r="N13" i="29"/>
  <c r="P13" i="29" s="1"/>
  <c r="U13" i="29" s="1"/>
  <c r="O13" i="29"/>
  <c r="V14" i="29"/>
  <c r="N12" i="29"/>
  <c r="P12" i="29" s="1"/>
  <c r="R12" i="29"/>
  <c r="O12" i="29"/>
  <c r="V13" i="29"/>
  <c r="N11" i="29"/>
  <c r="P11" i="29" s="1"/>
  <c r="R11" i="29"/>
  <c r="O11" i="29"/>
  <c r="V12" i="29"/>
  <c r="N10" i="29"/>
  <c r="P10" i="29" s="1"/>
  <c r="R10" i="29"/>
  <c r="O10" i="29"/>
  <c r="V11" i="29"/>
  <c r="N9" i="29"/>
  <c r="P9" i="29" s="1"/>
  <c r="U9" i="29" s="1"/>
  <c r="R9" i="29"/>
  <c r="O9" i="29"/>
  <c r="V10" i="29"/>
  <c r="V14" i="16"/>
  <c r="R15" i="16" s="1"/>
  <c r="V19" i="16"/>
  <c r="R20" i="16" s="1"/>
  <c r="V18" i="16"/>
  <c r="V17" i="16"/>
  <c r="R18" i="16" s="1"/>
  <c r="V16" i="16"/>
  <c r="R17" i="16" s="1"/>
  <c r="V15" i="16"/>
  <c r="R16" i="16" s="1"/>
  <c r="V13" i="16"/>
  <c r="R14" i="16" s="1"/>
  <c r="V12" i="16"/>
  <c r="R13" i="16" s="1"/>
  <c r="U22" i="16"/>
  <c r="R19" i="16"/>
  <c r="U13" i="32" l="1"/>
  <c r="Q13" i="32"/>
  <c r="U12" i="32"/>
  <c r="Q12" i="32"/>
  <c r="Q18" i="32"/>
  <c r="U18" i="32"/>
  <c r="Q11" i="32"/>
  <c r="U11" i="32"/>
  <c r="U9" i="32"/>
  <c r="Q9" i="32"/>
  <c r="Q15" i="32"/>
  <c r="U15" i="32"/>
  <c r="U17" i="32"/>
  <c r="Q17" i="32"/>
  <c r="Q14" i="30"/>
  <c r="U14" i="30"/>
  <c r="U10" i="30"/>
  <c r="Q16" i="30"/>
  <c r="U16" i="30"/>
  <c r="U19" i="30"/>
  <c r="Q19" i="30"/>
  <c r="Q12" i="30"/>
  <c r="U12" i="30"/>
  <c r="U13" i="30"/>
  <c r="Q13" i="30"/>
  <c r="Q22" i="30"/>
  <c r="U22" i="30"/>
  <c r="U23" i="30"/>
  <c r="Q23" i="30"/>
  <c r="U24" i="30"/>
  <c r="Q24" i="30"/>
  <c r="Q25" i="30"/>
  <c r="U25" i="30"/>
  <c r="U20" i="30"/>
  <c r="Q20" i="30"/>
  <c r="U9" i="30"/>
  <c r="Q9" i="30"/>
  <c r="U11" i="30"/>
  <c r="U15" i="30"/>
  <c r="U21" i="30"/>
  <c r="Q12" i="29"/>
  <c r="U12" i="29"/>
  <c r="U16" i="29"/>
  <c r="Q18" i="31"/>
  <c r="U18" i="31"/>
  <c r="Q16" i="31"/>
  <c r="U16" i="31"/>
  <c r="U12" i="31"/>
  <c r="Q12" i="31"/>
  <c r="Q15" i="31"/>
  <c r="Q11" i="31"/>
  <c r="U18" i="29"/>
  <c r="Q18" i="29"/>
  <c r="U14" i="29"/>
  <c r="Q14" i="29"/>
  <c r="Q15" i="29"/>
  <c r="U15" i="29"/>
  <c r="U10" i="29"/>
  <c r="Q10" i="29"/>
  <c r="Q11" i="29"/>
  <c r="U11" i="29"/>
  <c r="Q13" i="29"/>
  <c r="Q17" i="29"/>
  <c r="Q9" i="29"/>
  <c r="U19" i="16"/>
  <c r="Q19" i="16"/>
  <c r="U17" i="16"/>
  <c r="Q17" i="16"/>
  <c r="U15" i="16"/>
  <c r="Q15" i="16"/>
  <c r="U11" i="16"/>
  <c r="Q11" i="16"/>
  <c r="U20" i="16"/>
  <c r="Q20" i="16"/>
  <c r="U18" i="16"/>
  <c r="Q18" i="16"/>
  <c r="U16" i="16"/>
  <c r="Q16" i="16"/>
  <c r="U14" i="16"/>
  <c r="Q14" i="16"/>
  <c r="U12" i="16"/>
  <c r="Q12" i="16"/>
  <c r="U13" i="16"/>
  <c r="Q13" i="16"/>
  <c r="U9" i="16"/>
  <c r="Q9" i="16"/>
  <c r="Q10" i="16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1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1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1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1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<sst xmlns="http://schemas.openxmlformats.org/spreadsheetml/2006/main" count="416" uniqueCount="119">
  <si>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</si>
  <si>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</si>
  <si>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</si>
  <si>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</si>
  <si>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</si>
  <si>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</si>
  <si>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</si>
  <si>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</si>
  <si>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</si>
  <si>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</si>
  <si>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</si>
  <si>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</si>
  <si>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</si>
  <si>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</si>
  <si>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</si>
  <si>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</si>
  <si>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</si>
  <si>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</si>
  <si>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</si>
  <si>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</si>
  <si>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</si>
  <si>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</si>
  <si>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</si>
  <si>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</si>
  <si>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</si>
  <si>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</si>
  <si>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</si>
  <si>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</si>
  <si>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</si>
  <si>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</si>
  <si>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</si>
  <si>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</si>
  <si>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Jury:</t>
  </si>
  <si>
    <t xml:space="preserve">Dommere:                                  </t>
  </si>
  <si>
    <t>Norges Vektløfterforbund</t>
  </si>
  <si>
    <t>Chief Marshall:</t>
  </si>
  <si>
    <t>Speaker:</t>
  </si>
  <si>
    <t>Tidtaker:</t>
  </si>
  <si>
    <t>Teknisk kontrollør:</t>
  </si>
  <si>
    <t>S t e v n e p r o t o k o l l</t>
  </si>
  <si>
    <t>Meltzer-Malone tabellen</t>
  </si>
  <si>
    <t>Alder</t>
  </si>
  <si>
    <t>Veteran</t>
  </si>
  <si>
    <t>Ny Sinclair tablell benyttes fra 1.1.2013</t>
  </si>
  <si>
    <t>Selina Fredsvik Hillestad</t>
  </si>
  <si>
    <t>JK</t>
  </si>
  <si>
    <t>SK</t>
  </si>
  <si>
    <t>Kine Krøs</t>
  </si>
  <si>
    <t>Camilla Simonsen Brustad</t>
  </si>
  <si>
    <t>Spydeberg Atletene</t>
  </si>
  <si>
    <t>Ragnhild Haug Lillegård</t>
  </si>
  <si>
    <t>Ingvild Bang</t>
  </si>
  <si>
    <t>Kaya Synnøve Kristiansen</t>
  </si>
  <si>
    <t>Hanna Sletvold</t>
  </si>
  <si>
    <t>Lise Bruland</t>
  </si>
  <si>
    <t>Celine Mariell Bertheussen</t>
  </si>
  <si>
    <t>Janicke Walle Jensen</t>
  </si>
  <si>
    <t>Marie Mossige Grythe</t>
  </si>
  <si>
    <t>Mari Myhrer</t>
  </si>
  <si>
    <t>Marita Strømmen</t>
  </si>
  <si>
    <t>T&amp;IL National</t>
  </si>
  <si>
    <t>Melissa Schanche</t>
  </si>
  <si>
    <t>Katharina Uthus</t>
  </si>
  <si>
    <t>Regionsmesterskap Østlandet</t>
  </si>
  <si>
    <t>Gjøvik Atletklubb</t>
  </si>
  <si>
    <t>Gjøvik</t>
  </si>
  <si>
    <t>Madeleine Olaussen</t>
  </si>
  <si>
    <t>Camilla Pedersen</t>
  </si>
  <si>
    <t>K1</t>
  </si>
  <si>
    <t>Agnieszka Brannsether</t>
  </si>
  <si>
    <t>K4</t>
  </si>
  <si>
    <t>Gard Sveipe Bahmanyar</t>
  </si>
  <si>
    <t>UM</t>
  </si>
  <si>
    <t>Lars Thomas Grønlien</t>
  </si>
  <si>
    <t>M3</t>
  </si>
  <si>
    <t>Alexander Bahmanyar</t>
  </si>
  <si>
    <t>M4</t>
  </si>
  <si>
    <t>Geir Hestmann</t>
  </si>
  <si>
    <t>M5</t>
  </si>
  <si>
    <t>Johan Thonerud</t>
  </si>
  <si>
    <t>M6</t>
  </si>
  <si>
    <t>Kim André Åndalen</t>
  </si>
  <si>
    <t>Christiana Atletklubb</t>
  </si>
  <si>
    <t>Oslo Atletklubb</t>
  </si>
  <si>
    <t>Lørenskog Atletklubb</t>
  </si>
  <si>
    <t>Christian Lysenstøen</t>
  </si>
  <si>
    <t>Spydeberg Atletende</t>
  </si>
  <si>
    <t>Trygve Stenrud Nilsen</t>
  </si>
  <si>
    <t>SM</t>
  </si>
  <si>
    <t>Daniel Roness</t>
  </si>
  <si>
    <t>Ole Henrik Holte</t>
  </si>
  <si>
    <t>Petter Jonas Nord</t>
  </si>
  <si>
    <t>Christiania Atletklubb</t>
  </si>
  <si>
    <t>Eirik Mølmshaug</t>
  </si>
  <si>
    <t>Indy Sobka</t>
  </si>
  <si>
    <t>Åsmund Rykhus</t>
  </si>
  <si>
    <t>Andreas Nordmo Skauen</t>
  </si>
  <si>
    <t>Jardar Tøn</t>
  </si>
  <si>
    <t>Tom-Erik Lysenstøen</t>
  </si>
  <si>
    <t>Daniel Johansen</t>
  </si>
  <si>
    <t>Bent Furevik</t>
  </si>
  <si>
    <t>Leik Simon Aas</t>
  </si>
  <si>
    <t>Kristoffer Solheimsnes</t>
  </si>
  <si>
    <t>Jens Graff</t>
  </si>
  <si>
    <t>Alexander Hauff</t>
  </si>
  <si>
    <t>Hans Magnus Kleven</t>
  </si>
  <si>
    <t>Lars Joacim Nilsen</t>
  </si>
  <si>
    <t>Tor Kristoffer Klethagen</t>
  </si>
  <si>
    <t>Marius Haave</t>
  </si>
  <si>
    <t>Bjørn Christian Stabo-Eeg</t>
  </si>
  <si>
    <t>105+</t>
  </si>
  <si>
    <t>Marit Årdalsbakke</t>
  </si>
  <si>
    <t>Tambarskjelvar IL</t>
  </si>
  <si>
    <t>Julie Kristine Brotangen</t>
  </si>
  <si>
    <t>Linda Kolobekken</t>
  </si>
  <si>
    <t>Iben Karete Karlsen</t>
  </si>
  <si>
    <t>UK</t>
  </si>
  <si>
    <t>Hanne Synnøve Totland</t>
  </si>
  <si>
    <t>Eva Grøndahl Lundberg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</si>
</sst>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19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2" fontId="15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10" fillId="0" borderId="12" xfId="0" applyNumberFormat="1" applyFont="1" applyBorder="1" applyAlignment="1" applyProtection="1">
      <alignment horizontal="center" vertical="center"/>
      <protection locked="0"/>
    </xf>
    <xf numFmtId="170" fontId="10" fillId="0" borderId="13" xfId="0" applyNumberFormat="1" applyFont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170" fontId="4" fillId="0" borderId="1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quotePrefix="1" applyFont="1" applyBorder="1" applyAlignment="1" applyProtection="1">
      <alignment horizontal="right" vertical="center"/>
      <protection locked="0"/>
    </xf>
    <xf numFmtId="168" fontId="1" fillId="0" borderId="0" xfId="0" applyNumberFormat="1" applyFont="1" applyBorder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170" fontId="10" fillId="0" borderId="18" xfId="0" applyNumberFormat="1" applyFont="1" applyBorder="1" applyAlignment="1" applyProtection="1">
      <alignment horizontal="center" vertical="center"/>
      <protection locked="0"/>
    </xf>
    <xf numFmtId="170" fontId="10" fillId="0" borderId="19" xfId="0" quotePrefix="1" applyNumberFormat="1" applyFont="1" applyBorder="1" applyAlignment="1" applyProtection="1">
      <alignment horizontal="center" vertical="center"/>
      <protection locked="0"/>
    </xf>
    <xf numFmtId="170" fontId="10" fillId="0" borderId="20" xfId="0" applyNumberFormat="1" applyFont="1" applyBorder="1" applyAlignment="1" applyProtection="1">
      <alignment horizontal="center" vertical="center"/>
      <protection locked="0"/>
    </xf>
    <xf numFmtId="170" fontId="10" fillId="0" borderId="10" xfId="0" applyNumberFormat="1" applyFont="1" applyBorder="1" applyAlignment="1" applyProtection="1">
      <alignment horizontal="center" vertical="center"/>
      <protection locked="0"/>
    </xf>
    <xf numFmtId="170" fontId="10" fillId="0" borderId="21" xfId="0" quotePrefix="1" applyNumberFormat="1" applyFont="1" applyBorder="1" applyAlignment="1" applyProtection="1">
      <alignment horizontal="center" vertical="center"/>
      <protection locked="0"/>
    </xf>
    <xf numFmtId="170" fontId="10" fillId="0" borderId="22" xfId="0" applyNumberFormat="1" applyFont="1" applyBorder="1" applyAlignment="1" applyProtection="1">
      <alignment horizontal="center" vertical="center"/>
      <protection locked="0"/>
    </xf>
    <xf numFmtId="170" fontId="10" fillId="0" borderId="23" xfId="0" applyNumberFormat="1" applyFont="1" applyBorder="1" applyAlignment="1" applyProtection="1">
      <alignment horizontal="center" vertical="center"/>
      <protection locked="0"/>
    </xf>
    <xf numFmtId="170" fontId="10" fillId="0" borderId="24" xfId="0" quotePrefix="1" applyNumberFormat="1" applyFont="1" applyBorder="1" applyAlignment="1" applyProtection="1">
      <alignment horizontal="center" vertical="center"/>
      <protection locked="0"/>
    </xf>
    <xf numFmtId="170" fontId="10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</cellXfs>
  <cellStyles count="41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Normal" xfId="0" builtinId="0"/>
  </cellStyles>
  <dxfs count="14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10538" name="Picture 192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1013460" cy="110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1013460" cy="110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1013460" cy="110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Y50"/>
  <sheetViews>
    <sheetView showGridLines="0" showRowColHeaders="0" showZeros="0" showOutlineSymbols="0" zoomScaleSheetLayoutView="75" workbookViewId="0">
      <selection activeCell="H10" sqref="H10:H20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6" t="s">
        <v>39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4" ht="24.75" customHeight="1" x14ac:dyDescent="0.5">
      <c r="F2" s="107" t="s">
        <v>34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8" t="s">
        <v>63</v>
      </c>
      <c r="D5" s="108"/>
      <c r="E5" s="108"/>
      <c r="F5" s="108"/>
      <c r="G5" s="72" t="s">
        <v>0</v>
      </c>
      <c r="H5" s="109" t="s">
        <v>64</v>
      </c>
      <c r="I5" s="109"/>
      <c r="J5" s="109"/>
      <c r="K5" s="109"/>
      <c r="L5" s="71" t="s">
        <v>1</v>
      </c>
      <c r="M5" s="110" t="s">
        <v>65</v>
      </c>
      <c r="N5" s="110"/>
      <c r="O5" s="110"/>
      <c r="P5" s="110"/>
      <c r="Q5" s="71" t="s">
        <v>2</v>
      </c>
      <c r="R5" s="94">
        <v>43029</v>
      </c>
      <c r="S5" s="73" t="s">
        <v>24</v>
      </c>
      <c r="T5" s="90">
        <v>1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25" customHeight="1" x14ac:dyDescent="0.2">
      <c r="A9" s="92">
        <v>48</v>
      </c>
      <c r="B9" s="74"/>
      <c r="C9" s="75" t="s">
        <v>45</v>
      </c>
      <c r="D9" s="76">
        <v>36147</v>
      </c>
      <c r="E9" s="91"/>
      <c r="F9" s="77" t="s">
        <v>44</v>
      </c>
      <c r="G9" s="77" t="s">
        <v>83</v>
      </c>
      <c r="H9" s="95"/>
      <c r="I9" s="96"/>
      <c r="J9" s="97"/>
      <c r="K9" s="78"/>
      <c r="L9" s="79"/>
      <c r="M9" s="79"/>
      <c r="N9" s="80">
        <f>IF(MAX(H9:J9)&lt;0,0,TRUNC(MAX(H9:J9)/1)*1)</f>
        <v>0</v>
      </c>
      <c r="O9" s="80">
        <f>IF(MAX(K9:M9)&lt;0,0,TRUNC(MAX(K9:M9)/1)*1)</f>
        <v>0</v>
      </c>
      <c r="P9" s="80">
        <f>IF(N9=0,0,IF(O9=0,0,SUM(N9:O9)))</f>
        <v>0</v>
      </c>
      <c r="Q9" s="81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1">
        <f>IF(OR(D9="",B9="",'Pulje 3'!V9=""),0,IF(OR(C9="UM",C9="JM",C9="SM",C9="UK",C9="JK",C9="SK"),"",Q9*(IF(ABS(1900-YEAR(('Pulje 3'!V9+1)-D9))&lt;29,0,(VLOOKUP((YEAR('Pulje 3'!V9)-YEAR(D9)),'Meltzer-Malone'!$A$3:$B$63,2))))))</f>
        <v>0</v>
      </c>
      <c r="S9" s="82"/>
      <c r="T9" s="83"/>
      <c r="U9" s="84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3">
        <f>R5</f>
        <v>43029</v>
      </c>
      <c r="W9" s="64"/>
      <c r="X9" s="64"/>
    </row>
    <row r="10" spans="1:24" s="10" customFormat="1" ht="20.25" customHeight="1" x14ac:dyDescent="0.2">
      <c r="A10" s="92">
        <v>48</v>
      </c>
      <c r="B10" s="74"/>
      <c r="C10" s="75" t="s">
        <v>116</v>
      </c>
      <c r="D10" s="76">
        <v>37992</v>
      </c>
      <c r="E10" s="91"/>
      <c r="F10" s="77" t="s">
        <v>117</v>
      </c>
      <c r="G10" s="77" t="s">
        <v>64</v>
      </c>
      <c r="H10" s="95"/>
      <c r="I10" s="96"/>
      <c r="J10" s="97"/>
      <c r="K10" s="78"/>
      <c r="L10" s="79"/>
      <c r="M10" s="79"/>
      <c r="N10" s="80">
        <f>IF(MAX(H10:J10)&lt;0,0,TRUNC(MAX(H10:J10)/1)*1)</f>
        <v>0</v>
      </c>
      <c r="O10" s="80">
        <f>IF(MAX(K10:M10)&lt;0,0,TRUNC(MAX(K10:M10)/1)*1)</f>
        <v>0</v>
      </c>
      <c r="P10" s="80">
        <f>IF(N10=0,0,IF(O10=0,0,SUM(N10:O10)))</f>
        <v>0</v>
      </c>
      <c r="Q10" s="81" t="str">
        <f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1">
        <f>IF(OR(D12="",B10="",V9=""),0,IF(OR(C10="UM",C10="JM",C10="SM",C10="UK",C10="JK",C10="SK"),"",Q10*(IF(ABS(1900-YEAR((V9+1)-D12))&lt;29,0,(VLOOKUP((YEAR(V9)-YEAR(D12)),'Meltzer-Malone'!$A$3:$B$63,2))))))</f>
        <v>0</v>
      </c>
      <c r="S10" s="82"/>
      <c r="T10" s="83"/>
      <c r="U10" s="84" t="str">
        <f t="shared" ref="U10:U20" si="0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93"/>
      <c r="W10" s="64"/>
      <c r="X10" s="64"/>
    </row>
    <row r="11" spans="1:24" s="10" customFormat="1" ht="20.25" customHeight="1" x14ac:dyDescent="0.2">
      <c r="A11" s="92">
        <v>44</v>
      </c>
      <c r="B11" s="74"/>
      <c r="C11" s="75" t="s">
        <v>116</v>
      </c>
      <c r="D11" s="76">
        <v>38239</v>
      </c>
      <c r="E11" s="91"/>
      <c r="F11" s="77" t="s">
        <v>115</v>
      </c>
      <c r="G11" s="77" t="s">
        <v>64</v>
      </c>
      <c r="H11" s="95"/>
      <c r="I11" s="96"/>
      <c r="J11" s="97"/>
      <c r="K11" s="78"/>
      <c r="L11" s="79"/>
      <c r="M11" s="79"/>
      <c r="N11" s="80">
        <f t="shared" ref="N11:N20" si="1">IF(MAX(H11:J11)&lt;0,0,TRUNC(MAX(H11:J11)/1)*1)</f>
        <v>0</v>
      </c>
      <c r="O11" s="80">
        <f t="shared" ref="O11:O20" si="2">IF(MAX(K11:M11)&lt;0,0,TRUNC(MAX(K11:M11)/1)*1)</f>
        <v>0</v>
      </c>
      <c r="P11" s="80">
        <f t="shared" ref="P11:P20" si="3">IF(N11=0,0,IF(O11=0,0,SUM(N11:O11)))</f>
        <v>0</v>
      </c>
      <c r="Q11" s="81" t="str">
        <f t="shared" ref="Q11:Q20" si="4">IF(P11="","",IF(B11="","",IF(OR(C11="UK",C11="JK",C11="SK",C11="K1",C11="K2",C11="K3",C11="K4",C11="K5",C11="K6",C11="K7",C11="K8",C11="K9",C11="K10"),IF(B11&gt;148.026,P11,IF(B11&lt;28,10^(0.89726074*LOG10(28/148.026)^2)*P11,10^(0.89726074*LOG10(B11/148.026)^2)*P11)),IF(B11&gt;174.393,P11,IF(B11&lt;32,10^(0.794358141*LOG10(32/174.393)^2)*P11,10^(0.794358141*LOG10(B11/174.393)^2)*P11)))))</f>
        <v/>
      </c>
      <c r="R11" s="81">
        <f>IF(OR(D11="",B11="",V10=""),0,IF(OR(C11="UM",C11="JM",C11="SM",C11="UK",C11="JK",C11="SK"),"",Q11*(IF(ABS(1900-YEAR((V10+1)-D11))&lt;29,0,(VLOOKUP((YEAR(V10)-YEAR(D11)),'Meltzer-Malone'!$A$3:$B$63,2))))))</f>
        <v>0</v>
      </c>
      <c r="S11" s="85"/>
      <c r="T11" s="86"/>
      <c r="U11" s="84" t="str">
        <f t="shared" si="0"/>
        <v/>
      </c>
      <c r="V11" s="93"/>
      <c r="W11" s="64"/>
      <c r="X11" s="64"/>
    </row>
    <row r="12" spans="1:24" s="10" customFormat="1" ht="20.25" customHeight="1" x14ac:dyDescent="0.2">
      <c r="A12" s="92">
        <v>58</v>
      </c>
      <c r="B12" s="74"/>
      <c r="C12" s="75" t="s">
        <v>46</v>
      </c>
      <c r="D12" s="76">
        <v>32644</v>
      </c>
      <c r="E12" s="91"/>
      <c r="F12" s="77" t="s">
        <v>114</v>
      </c>
      <c r="G12" s="77" t="s">
        <v>64</v>
      </c>
      <c r="H12" s="95"/>
      <c r="I12" s="96"/>
      <c r="J12" s="97"/>
      <c r="K12" s="78"/>
      <c r="L12" s="79"/>
      <c r="M12" s="79"/>
      <c r="N12" s="80">
        <f t="shared" si="1"/>
        <v>0</v>
      </c>
      <c r="O12" s="80">
        <f t="shared" si="2"/>
        <v>0</v>
      </c>
      <c r="P12" s="80">
        <f t="shared" si="3"/>
        <v>0</v>
      </c>
      <c r="Q12" s="81" t="str">
        <f t="shared" si="4"/>
        <v/>
      </c>
      <c r="R12" s="81">
        <f>IF(OR(D12="",B12="",V11=""),0,IF(OR(C12="UM",C12="JM",C12="SM",C12="UK",C12="JK",C12="SK"),"",Q12*(IF(ABS(1900-YEAR((V11+1)-D12))&lt;29,0,(VLOOKUP((YEAR(V11)-YEAR(D12)),'Meltzer-Malone'!$A$3:$B$63,2))))))</f>
        <v>0</v>
      </c>
      <c r="S12" s="85"/>
      <c r="T12" s="86"/>
      <c r="U12" s="84" t="str">
        <f t="shared" si="0"/>
        <v/>
      </c>
      <c r="V12" s="93">
        <f>R5</f>
        <v>43029</v>
      </c>
      <c r="W12" s="64"/>
      <c r="X12" s="64"/>
    </row>
    <row r="13" spans="1:24" s="10" customFormat="1" ht="20.25" customHeight="1" x14ac:dyDescent="0.2">
      <c r="A13" s="92">
        <v>58</v>
      </c>
      <c r="B13" s="74"/>
      <c r="C13" s="75" t="s">
        <v>46</v>
      </c>
      <c r="D13" s="76">
        <v>32020</v>
      </c>
      <c r="E13" s="91"/>
      <c r="F13" s="77" t="s">
        <v>47</v>
      </c>
      <c r="G13" s="77" t="s">
        <v>82</v>
      </c>
      <c r="H13" s="95"/>
      <c r="I13" s="96"/>
      <c r="J13" s="97"/>
      <c r="K13" s="78"/>
      <c r="L13" s="79"/>
      <c r="M13" s="79"/>
      <c r="N13" s="80">
        <f t="shared" si="1"/>
        <v>0</v>
      </c>
      <c r="O13" s="80">
        <f t="shared" si="2"/>
        <v>0</v>
      </c>
      <c r="P13" s="80">
        <f t="shared" si="3"/>
        <v>0</v>
      </c>
      <c r="Q13" s="81" t="str">
        <f t="shared" si="4"/>
        <v/>
      </c>
      <c r="R13" s="81">
        <f>IF(OR(D13="",B13="",V12=""),0,IF(OR(C13="UM",C13="JM",C13="SM",C13="UK",C13="JK",C13="SK"),"",Q13*(IF(ABS(1900-YEAR((V12+1)-D13))&lt;29,0,(VLOOKUP((YEAR(V12)-YEAR(D13)),'Meltzer-Malone'!$A$3:$B$63,2))))))</f>
        <v>0</v>
      </c>
      <c r="S13" s="85"/>
      <c r="T13" s="86"/>
      <c r="U13" s="84" t="str">
        <f t="shared" si="0"/>
        <v/>
      </c>
      <c r="V13" s="93">
        <f>R5</f>
        <v>43029</v>
      </c>
      <c r="W13" s="64"/>
      <c r="X13" s="64"/>
    </row>
    <row r="14" spans="1:24" s="10" customFormat="1" ht="20.25" customHeight="1" x14ac:dyDescent="0.2">
      <c r="A14" s="92">
        <v>58</v>
      </c>
      <c r="B14" s="74"/>
      <c r="C14" s="75" t="s">
        <v>46</v>
      </c>
      <c r="D14" s="76">
        <v>33699</v>
      </c>
      <c r="E14" s="91"/>
      <c r="F14" s="77" t="s">
        <v>48</v>
      </c>
      <c r="G14" s="77" t="s">
        <v>49</v>
      </c>
      <c r="H14" s="95"/>
      <c r="I14" s="96"/>
      <c r="J14" s="97"/>
      <c r="K14" s="78"/>
      <c r="L14" s="79"/>
      <c r="M14" s="79"/>
      <c r="N14" s="80">
        <f t="shared" si="1"/>
        <v>0</v>
      </c>
      <c r="O14" s="80">
        <f t="shared" si="2"/>
        <v>0</v>
      </c>
      <c r="P14" s="80">
        <f t="shared" si="3"/>
        <v>0</v>
      </c>
      <c r="Q14" s="81" t="str">
        <f t="shared" si="4"/>
        <v/>
      </c>
      <c r="R14" s="81">
        <f>IF(OR(D14="",B14="",V13=""),0,IF(OR(C14="UM",C14="JM",C14="SM",C14="UK",C14="JK",C14="SK"),"",Q14*(IF(ABS(1900-YEAR((V13+1)-D14))&lt;29,0,(VLOOKUP((YEAR(V13)-YEAR(D14)),'Meltzer-Malone'!$A$3:$B$63,2))))))</f>
        <v>0</v>
      </c>
      <c r="S14" s="85"/>
      <c r="T14" s="86"/>
      <c r="U14" s="84" t="str">
        <f t="shared" si="0"/>
        <v/>
      </c>
      <c r="V14" s="93">
        <f>R5</f>
        <v>43029</v>
      </c>
      <c r="W14" s="64"/>
      <c r="X14" s="64"/>
    </row>
    <row r="15" spans="1:24" s="10" customFormat="1" ht="20.25" customHeight="1" x14ac:dyDescent="0.2">
      <c r="A15" s="92">
        <v>58</v>
      </c>
      <c r="B15" s="74"/>
      <c r="C15" s="75" t="s">
        <v>46</v>
      </c>
      <c r="D15" s="76">
        <v>33921</v>
      </c>
      <c r="E15" s="91"/>
      <c r="F15" s="77" t="s">
        <v>50</v>
      </c>
      <c r="G15" s="77" t="s">
        <v>83</v>
      </c>
      <c r="H15" s="95"/>
      <c r="I15" s="96"/>
      <c r="J15" s="97"/>
      <c r="K15" s="78"/>
      <c r="L15" s="79"/>
      <c r="M15" s="79"/>
      <c r="N15" s="80">
        <f t="shared" si="1"/>
        <v>0</v>
      </c>
      <c r="O15" s="80">
        <f t="shared" si="2"/>
        <v>0</v>
      </c>
      <c r="P15" s="80">
        <f t="shared" si="3"/>
        <v>0</v>
      </c>
      <c r="Q15" s="81" t="str">
        <f t="shared" si="4"/>
        <v/>
      </c>
      <c r="R15" s="81">
        <f>IF(OR(D15="",B15="",V14=""),0,IF(OR(C15="UM",C15="JM",C15="SM",C15="UK",C15="JK",C15="SK"),"",Q15*(IF(ABS(1900-YEAR((V14+1)-D15))&lt;29,0,(VLOOKUP((YEAR(V14)-YEAR(D15)),'Meltzer-Malone'!$A$3:$B$63,2))))))</f>
        <v>0</v>
      </c>
      <c r="S15" s="85"/>
      <c r="T15" s="86" t="s">
        <v>20</v>
      </c>
      <c r="U15" s="84" t="str">
        <f t="shared" si="0"/>
        <v/>
      </c>
      <c r="V15" s="93">
        <f>R5</f>
        <v>43029</v>
      </c>
      <c r="W15" s="64"/>
      <c r="X15" s="64"/>
    </row>
    <row r="16" spans="1:24" s="10" customFormat="1" ht="20.25" customHeight="1" x14ac:dyDescent="0.2">
      <c r="A16" s="92">
        <v>63</v>
      </c>
      <c r="B16" s="74"/>
      <c r="C16" s="75" t="s">
        <v>46</v>
      </c>
      <c r="D16" s="76">
        <v>33812</v>
      </c>
      <c r="E16" s="91"/>
      <c r="F16" s="77" t="s">
        <v>51</v>
      </c>
      <c r="G16" s="77" t="s">
        <v>83</v>
      </c>
      <c r="H16" s="95"/>
      <c r="I16" s="96"/>
      <c r="J16" s="97"/>
      <c r="K16" s="78"/>
      <c r="L16" s="79"/>
      <c r="M16" s="79"/>
      <c r="N16" s="80">
        <f t="shared" si="1"/>
        <v>0</v>
      </c>
      <c r="O16" s="80">
        <f t="shared" si="2"/>
        <v>0</v>
      </c>
      <c r="P16" s="80">
        <f t="shared" si="3"/>
        <v>0</v>
      </c>
      <c r="Q16" s="81" t="str">
        <f t="shared" si="4"/>
        <v/>
      </c>
      <c r="R16" s="81">
        <f>IF(OR(D16="",B16="",V15=""),0,IF(OR(C16="UM",C16="JM",C16="SM",C16="UK",C16="JK",C16="SK"),"",Q16*(IF(ABS(1900-YEAR((V15+1)-D16))&lt;29,0,(VLOOKUP((YEAR(V15)-YEAR(D16)),'Meltzer-Malone'!$A$3:$B$63,2))))))</f>
        <v>0</v>
      </c>
      <c r="S16" s="85"/>
      <c r="T16" s="86" t="s">
        <v>20</v>
      </c>
      <c r="U16" s="84" t="str">
        <f t="shared" si="0"/>
        <v/>
      </c>
      <c r="V16" s="93">
        <f>R5</f>
        <v>43029</v>
      </c>
      <c r="W16" s="64"/>
      <c r="X16" s="64"/>
    </row>
    <row r="17" spans="1:25" s="10" customFormat="1" ht="20.25" customHeight="1" x14ac:dyDescent="0.2">
      <c r="A17" s="92">
        <v>63</v>
      </c>
      <c r="B17" s="74"/>
      <c r="C17" s="75" t="s">
        <v>46</v>
      </c>
      <c r="D17" s="76">
        <v>35680</v>
      </c>
      <c r="E17" s="91"/>
      <c r="F17" s="77" t="s">
        <v>52</v>
      </c>
      <c r="G17" s="77" t="s">
        <v>49</v>
      </c>
      <c r="H17" s="95"/>
      <c r="I17" s="96"/>
      <c r="J17" s="97"/>
      <c r="K17" s="78"/>
      <c r="L17" s="79"/>
      <c r="M17" s="79"/>
      <c r="N17" s="80">
        <f t="shared" si="1"/>
        <v>0</v>
      </c>
      <c r="O17" s="80">
        <f t="shared" si="2"/>
        <v>0</v>
      </c>
      <c r="P17" s="80">
        <f t="shared" si="3"/>
        <v>0</v>
      </c>
      <c r="Q17" s="81" t="str">
        <f t="shared" si="4"/>
        <v/>
      </c>
      <c r="R17" s="81">
        <f>IF(OR(D17="",B17="",V16=""),0,IF(OR(C17="UM",C17="JM",C17="SM",C17="UK",C17="JK",C17="SK"),"",Q17*(IF(ABS(1900-YEAR((V16+1)-D17))&lt;29,0,(VLOOKUP((YEAR(V16)-YEAR(D17)),'Meltzer-Malone'!$A$3:$B$63,2))))))</f>
        <v>0</v>
      </c>
      <c r="S17" s="85"/>
      <c r="T17" s="86" t="s">
        <v>20</v>
      </c>
      <c r="U17" s="84" t="str">
        <f t="shared" si="0"/>
        <v/>
      </c>
      <c r="V17" s="93">
        <f>R5</f>
        <v>43029</v>
      </c>
      <c r="W17" s="64"/>
      <c r="X17" s="64"/>
    </row>
    <row r="18" spans="1:25" s="10" customFormat="1" ht="20.25" customHeight="1" x14ac:dyDescent="0.2">
      <c r="A18" s="92">
        <v>63</v>
      </c>
      <c r="B18" s="74"/>
      <c r="C18" s="75" t="s">
        <v>46</v>
      </c>
      <c r="D18" s="76">
        <v>32815</v>
      </c>
      <c r="E18" s="91"/>
      <c r="F18" s="77" t="s">
        <v>54</v>
      </c>
      <c r="G18" s="77" t="s">
        <v>82</v>
      </c>
      <c r="H18" s="95"/>
      <c r="I18" s="96"/>
      <c r="J18" s="97"/>
      <c r="K18" s="78"/>
      <c r="L18" s="79"/>
      <c r="M18" s="79"/>
      <c r="N18" s="80">
        <f t="shared" si="1"/>
        <v>0</v>
      </c>
      <c r="O18" s="80">
        <f t="shared" si="2"/>
        <v>0</v>
      </c>
      <c r="P18" s="80">
        <f t="shared" si="3"/>
        <v>0</v>
      </c>
      <c r="Q18" s="81" t="str">
        <f t="shared" si="4"/>
        <v/>
      </c>
      <c r="R18" s="81">
        <f>IF(OR(D18="",B18="",V17=""),0,IF(OR(C18="UM",C18="JM",C18="SM",C18="UK",C18="JK",C18="SK"),"",Q18*(IF(ABS(1900-YEAR((V17+1)-D18))&lt;29,0,(VLOOKUP((YEAR(V17)-YEAR(D18)),'Meltzer-Malone'!$A$3:$B$63,2))))))</f>
        <v>0</v>
      </c>
      <c r="S18" s="85"/>
      <c r="T18" s="86"/>
      <c r="U18" s="84" t="str">
        <f t="shared" si="0"/>
        <v/>
      </c>
      <c r="V18" s="93">
        <f>R5</f>
        <v>43029</v>
      </c>
      <c r="W18" s="64"/>
      <c r="X18" s="64"/>
    </row>
    <row r="19" spans="1:25" s="10" customFormat="1" ht="20.25" customHeight="1" x14ac:dyDescent="0.2">
      <c r="A19" s="92">
        <v>63</v>
      </c>
      <c r="B19" s="74"/>
      <c r="C19" s="75" t="s">
        <v>46</v>
      </c>
      <c r="D19" s="76">
        <v>33356</v>
      </c>
      <c r="E19" s="91"/>
      <c r="F19" s="77" t="s">
        <v>53</v>
      </c>
      <c r="G19" s="77" t="s">
        <v>82</v>
      </c>
      <c r="H19" s="95"/>
      <c r="I19" s="96"/>
      <c r="J19" s="97"/>
      <c r="K19" s="78"/>
      <c r="L19" s="79"/>
      <c r="M19" s="79"/>
      <c r="N19" s="80">
        <f t="shared" si="1"/>
        <v>0</v>
      </c>
      <c r="O19" s="80">
        <f t="shared" si="2"/>
        <v>0</v>
      </c>
      <c r="P19" s="80">
        <f t="shared" si="3"/>
        <v>0</v>
      </c>
      <c r="Q19" s="81" t="str">
        <f t="shared" si="4"/>
        <v/>
      </c>
      <c r="R19" s="81">
        <f>IF(OR(D19="",B19="",V18=""),0,IF(OR(C19="UM",C19="JM",C19="SM",C19="UK",C19="JK",C19="SK"),"",Q19*(IF(ABS(1900-YEAR((V18+1)-D19))&lt;29,0,(VLOOKUP((YEAR(V18)-YEAR(D19)),'Meltzer-Malone'!$A$3:$B$63,2))))))</f>
        <v>0</v>
      </c>
      <c r="S19" s="85"/>
      <c r="T19" s="86"/>
      <c r="U19" s="84" t="str">
        <f t="shared" si="0"/>
        <v/>
      </c>
      <c r="V19" s="93">
        <f>R5</f>
        <v>43029</v>
      </c>
      <c r="W19" s="64"/>
      <c r="X19" s="64"/>
    </row>
    <row r="20" spans="1:25" s="10" customFormat="1" ht="20.25" customHeight="1" x14ac:dyDescent="0.2">
      <c r="A20" s="92">
        <v>63</v>
      </c>
      <c r="B20" s="74"/>
      <c r="C20" s="75" t="s">
        <v>46</v>
      </c>
      <c r="D20" s="76">
        <v>34222</v>
      </c>
      <c r="E20" s="91"/>
      <c r="F20" s="77" t="s">
        <v>55</v>
      </c>
      <c r="G20" s="77" t="s">
        <v>49</v>
      </c>
      <c r="H20" s="95"/>
      <c r="I20" s="96"/>
      <c r="J20" s="97"/>
      <c r="K20" s="78"/>
      <c r="L20" s="79"/>
      <c r="M20" s="79"/>
      <c r="N20" s="80">
        <f t="shared" si="1"/>
        <v>0</v>
      </c>
      <c r="O20" s="80">
        <f t="shared" si="2"/>
        <v>0</v>
      </c>
      <c r="P20" s="80">
        <f t="shared" si="3"/>
        <v>0</v>
      </c>
      <c r="Q20" s="81" t="str">
        <f t="shared" si="4"/>
        <v/>
      </c>
      <c r="R20" s="81">
        <f>IF(OR(D20="",B20="",V19=""),0,IF(OR(C20="UM",C20="JM",C20="SM",C20="UK",C20="JK",C20="SK"),"",Q20*(IF(ABS(1900-YEAR((V19+1)-D20))&lt;29,0,(VLOOKUP((YEAR(V19)-YEAR(D20)),'Meltzer-Malone'!$A$3:$B$63,2))))))</f>
        <v>0</v>
      </c>
      <c r="S20" s="85"/>
      <c r="T20" s="86"/>
      <c r="U20" s="84" t="str">
        <f t="shared" si="0"/>
        <v/>
      </c>
      <c r="V20" s="93">
        <f>R5</f>
        <v>43029</v>
      </c>
      <c r="W20" s="64"/>
      <c r="X20" s="64"/>
    </row>
    <row r="21" spans="1:25" s="10" customFormat="1" ht="20.25" customHeight="1" x14ac:dyDescent="0.2">
      <c r="A21" s="92">
        <v>94</v>
      </c>
      <c r="B21" s="74"/>
      <c r="C21" s="75" t="s">
        <v>80</v>
      </c>
      <c r="D21" s="76">
        <v>19383</v>
      </c>
      <c r="E21" s="91"/>
      <c r="F21" s="77" t="s">
        <v>79</v>
      </c>
      <c r="G21" s="77" t="s">
        <v>49</v>
      </c>
      <c r="H21" s="95"/>
      <c r="I21" s="96"/>
      <c r="J21" s="97"/>
      <c r="K21" s="78"/>
      <c r="L21" s="79"/>
      <c r="M21" s="79"/>
      <c r="N21" s="80">
        <f t="shared" ref="N21" si="5">IF(MAX(H21:J21)&lt;0,0,TRUNC(MAX(H21:J21)/1)*1)</f>
        <v>0</v>
      </c>
      <c r="O21" s="80">
        <f t="shared" ref="O21" si="6">IF(MAX(K21:M21)&lt;0,0,TRUNC(MAX(K21:M21)/1)*1)</f>
        <v>0</v>
      </c>
      <c r="P21" s="80">
        <f t="shared" ref="P21" si="7">IF(N21=0,0,IF(O21=0,0,SUM(N21:O21)))</f>
        <v>0</v>
      </c>
      <c r="Q21" s="81" t="str">
        <f t="shared" ref="Q21" si="8">IF(P21="","",IF(B21="","",IF(OR(C21="UK",C21="JK",C21="SK",C21="K1",C21="K2",C21="K3",C21="K4",C21="K5",C21="K6",C21="K7",C21="K8",C21="K9",C21="K10"),IF(B21&gt;148.026,P21,IF(B21&lt;28,10^(0.89726074*LOG10(28/148.026)^2)*P21,10^(0.89726074*LOG10(B21/148.026)^2)*P21)),IF(B21&gt;174.393,P21,IF(B21&lt;32,10^(0.794358141*LOG10(32/174.393)^2)*P21,10^(0.794358141*LOG10(B21/174.393)^2)*P21)))))</f>
        <v/>
      </c>
      <c r="R21" s="81">
        <f>IF(OR(D21="",B21="",V20=""),0,IF(OR(C21="UM",C21="JM",C21="SM",C21="UK",C21="JK",C21="SK"),"",Q21*(IF(ABS(1900-YEAR((V20+1)-D21))&lt;29,0,(VLOOKUP((YEAR(V20)-YEAR(D21)),'Meltzer-Malone'!$A$3:$B$63,2))))))</f>
        <v>0</v>
      </c>
      <c r="S21" s="85"/>
      <c r="T21" s="86"/>
      <c r="U21" s="84" t="str">
        <f t="shared" ref="U21" si="9">IF(P21="","",IF(B21="","",IF(OR(C21="UK",C21="JK",C21="SK",C21="K1",C21="K2",C21="K3",C21="K4",C21="K5",C21="K6",C21="K7",C21="K8",C21="K9",C21="K10"),IF(B21&gt;148.026,1,IF(B21&lt;28,10^(0.89726074*LOG10(28/148.026)^2),10^(0.89726074*LOG10(B21/148.026)^2))),IF(B21&gt;174.393,1,IF(B21&lt;32,10^(0.794358141*LOG10(32/174.393)^2),10^(0.794358141*LOG10(B21/174.393)^2))))))</f>
        <v/>
      </c>
      <c r="V21" s="93">
        <f>R5</f>
        <v>43029</v>
      </c>
      <c r="W21" s="64"/>
      <c r="X21" s="64"/>
    </row>
    <row r="22" spans="1:25" s="10" customFormat="1" ht="20.25" customHeight="1" x14ac:dyDescent="0.2">
      <c r="U22" s="84" t="str">
        <f>IF('Pulje 2'!P10="","",IF('Pulje 2'!B10="","",IF(OR('Pulje 2'!C10="UK",'Pulje 2'!C10="JK",'Pulje 2'!C10="SK",'Pulje 2'!C10="K1",'Pulje 2'!C10="K2",'Pulje 2'!C10="K3",'Pulje 2'!C10="K4",'Pulje 2'!C10="K5",'Pulje 2'!C10="K6",'Pulje 2'!C10="K7",'Pulje 2'!C10="K8",'Pulje 2'!C10="K9",'Pulje 2'!C10="K10"),IF('Pulje 2'!B10&gt;148.026,1,IF('Pulje 2'!B10&lt;28,10^(0.89726074*LOG10(28/148.026)^2),10^(0.89726074*LOG10('Pulje 2'!B10/148.026)^2))),IF('Pulje 2'!B10&gt;174.393,1,IF('Pulje 2'!B10&lt;32,10^(0.794358141*LOG10(32/174.393)^2),10^(0.794358141*LOG10('Pulje 2'!B10/174.393)^2))))))</f>
        <v/>
      </c>
      <c r="V22" s="93">
        <f>R5</f>
        <v>43029</v>
      </c>
      <c r="W22" s="64"/>
      <c r="X22" s="64"/>
      <c r="Y22" s="1"/>
    </row>
    <row r="23" spans="1:25" s="10" customFormat="1" ht="20.25" customHeight="1" x14ac:dyDescent="0.2">
      <c r="A23"/>
      <c r="B23"/>
      <c r="C23"/>
      <c r="D23"/>
      <c r="E23"/>
      <c r="F23"/>
      <c r="G23"/>
      <c r="H23" s="36"/>
      <c r="I23" s="4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/>
      <c r="V23" s="93"/>
      <c r="W23" s="64"/>
      <c r="X23" s="64"/>
      <c r="Y23" s="1"/>
    </row>
    <row r="24" spans="1:25" s="10" customFormat="1" ht="20.25" customHeight="1" x14ac:dyDescent="0.25">
      <c r="A24" s="67" t="s">
        <v>17</v>
      </c>
      <c r="B24"/>
      <c r="C24" s="105"/>
      <c r="D24" s="105"/>
      <c r="E24" s="105"/>
      <c r="F24" s="105"/>
      <c r="G24" s="69" t="s">
        <v>33</v>
      </c>
      <c r="H24" s="63">
        <v>1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7"/>
      <c r="V24" s="93"/>
      <c r="W24" s="64"/>
      <c r="X24" s="64"/>
      <c r="Y24" s="1"/>
    </row>
    <row r="25" spans="1:25" s="10" customFormat="1" ht="20.25" customHeight="1" x14ac:dyDescent="0.25">
      <c r="A25" s="7"/>
      <c r="B25"/>
      <c r="C25" s="104" t="s">
        <v>20</v>
      </c>
      <c r="D25" s="104"/>
      <c r="E25" s="104"/>
      <c r="F25" s="104"/>
      <c r="G25" s="59" t="s">
        <v>20</v>
      </c>
      <c r="H25" s="63">
        <v>2</v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7"/>
      <c r="V25" s="93">
        <f>R5</f>
        <v>43029</v>
      </c>
      <c r="W25" s="64"/>
      <c r="X25" s="64"/>
      <c r="Y25" s="1"/>
    </row>
    <row r="26" spans="1:25" s="10" customFormat="1" ht="20.25" customHeight="1" x14ac:dyDescent="0.25">
      <c r="A26" s="67" t="s">
        <v>32</v>
      </c>
      <c r="B26"/>
      <c r="C26" s="104"/>
      <c r="D26" s="104"/>
      <c r="E26" s="104"/>
      <c r="F26" s="104"/>
      <c r="G26" s="60"/>
      <c r="H26" s="63">
        <v>3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7"/>
      <c r="V26" s="93">
        <f>R5</f>
        <v>43029</v>
      </c>
      <c r="W26" s="64"/>
      <c r="X26" s="64"/>
      <c r="Y26" s="1"/>
    </row>
    <row r="27" spans="1:25" s="10" customFormat="1" ht="20.25" customHeight="1" x14ac:dyDescent="0.25">
      <c r="A27" s="57"/>
      <c r="B27"/>
      <c r="C27" s="104"/>
      <c r="D27" s="104"/>
      <c r="E27" s="104"/>
      <c r="F27" s="104"/>
      <c r="G27" s="60"/>
      <c r="H27" s="63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7"/>
      <c r="V27" s="93">
        <f>R5</f>
        <v>43029</v>
      </c>
      <c r="W27" s="64"/>
      <c r="X27" s="64"/>
      <c r="Y27" s="1"/>
    </row>
    <row r="28" spans="1:25" s="10" customFormat="1" ht="20.25" customHeight="1" x14ac:dyDescent="0.25">
      <c r="A28" s="57"/>
      <c r="B28"/>
      <c r="C28" s="104"/>
      <c r="D28" s="104"/>
      <c r="E28" s="104"/>
      <c r="F28" s="104"/>
      <c r="G28" s="60"/>
      <c r="H28" s="63"/>
      <c r="I28" s="29"/>
      <c r="J28" s="43"/>
      <c r="K28" s="43"/>
      <c r="L28" s="43"/>
      <c r="M28" s="43"/>
      <c r="N28" s="43"/>
      <c r="O28" s="43"/>
      <c r="P28" s="43"/>
      <c r="Q28" s="42"/>
      <c r="R28" s="42"/>
      <c r="S28" s="42"/>
      <c r="T28" s="42"/>
      <c r="U28" s="7"/>
      <c r="V28" s="93">
        <f>R5</f>
        <v>43029</v>
      </c>
      <c r="W28" s="64"/>
      <c r="X28" s="64"/>
      <c r="Y28" s="1"/>
    </row>
    <row r="29" spans="1:25" s="8" customFormat="1" ht="9" customHeight="1" x14ac:dyDescent="0.25">
      <c r="A29" s="7"/>
      <c r="B29"/>
      <c r="C29" s="63"/>
      <c r="D29" s="29"/>
      <c r="E29" s="29"/>
      <c r="F29" s="29"/>
      <c r="G29" s="70" t="s">
        <v>38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5"/>
      <c r="V29" s="1"/>
      <c r="W29" s="64"/>
      <c r="X29" s="64"/>
      <c r="Y29" s="1"/>
    </row>
    <row r="30" spans="1:25" customFormat="1" ht="15.75" x14ac:dyDescent="0.25">
      <c r="A30" s="2"/>
      <c r="B30" s="2"/>
      <c r="C30" s="30"/>
      <c r="D30" s="31"/>
      <c r="E30" s="31"/>
      <c r="F30" s="32"/>
      <c r="G30" s="70" t="s">
        <v>35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5"/>
      <c r="V30" s="5"/>
      <c r="W30" s="5"/>
      <c r="X30" s="5"/>
      <c r="Y30" s="1"/>
    </row>
    <row r="31" spans="1:25" s="7" customFormat="1" ht="15.75" x14ac:dyDescent="0.25">
      <c r="A31" s="67" t="s">
        <v>18</v>
      </c>
      <c r="B31"/>
      <c r="C31" s="105"/>
      <c r="D31" s="105"/>
      <c r="E31" s="105"/>
      <c r="F31" s="105"/>
      <c r="G31" s="70" t="s">
        <v>37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5"/>
      <c r="Y31" s="1"/>
    </row>
    <row r="32" spans="1:25" s="7" customFormat="1" ht="15" x14ac:dyDescent="0.25">
      <c r="A32" s="2"/>
      <c r="B32" s="2"/>
      <c r="C32" s="105"/>
      <c r="D32" s="105"/>
      <c r="E32" s="105"/>
      <c r="F32" s="105"/>
      <c r="G32" s="58"/>
      <c r="H32" s="29"/>
      <c r="I32" s="61"/>
      <c r="J32" s="2"/>
      <c r="K32" s="2"/>
      <c r="L32" s="2"/>
      <c r="M32" s="2"/>
      <c r="N32" s="2"/>
      <c r="O32" s="2"/>
      <c r="P32" s="2"/>
      <c r="Q32" s="40"/>
      <c r="R32" s="40"/>
      <c r="S32" s="40"/>
      <c r="T32" s="40"/>
      <c r="U32" s="5"/>
    </row>
    <row r="33" spans="1:21" s="7" customFormat="1" ht="15.75" x14ac:dyDescent="0.25">
      <c r="A33" s="68" t="s">
        <v>36</v>
      </c>
      <c r="B33" s="53"/>
      <c r="C33" s="105"/>
      <c r="D33" s="105"/>
      <c r="E33" s="105"/>
      <c r="F33" s="105"/>
      <c r="G33" s="70" t="s">
        <v>22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5"/>
    </row>
    <row r="34" spans="1:21" s="7" customFormat="1" ht="15" x14ac:dyDescent="0.25">
      <c r="A34" s="2"/>
      <c r="B34" s="2"/>
      <c r="C34" s="105"/>
      <c r="D34" s="105"/>
      <c r="E34" s="105"/>
      <c r="F34" s="105"/>
      <c r="G34" s="58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5"/>
    </row>
    <row r="35" spans="1:21" s="7" customFormat="1" ht="15" x14ac:dyDescent="0.25">
      <c r="A35" s="53" t="s">
        <v>21</v>
      </c>
      <c r="B35" s="53"/>
      <c r="C35" s="33" t="s">
        <v>43</v>
      </c>
      <c r="D35" s="34"/>
      <c r="E35" s="34"/>
      <c r="F35" s="35"/>
      <c r="G35" s="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5"/>
    </row>
    <row r="36" spans="1:21" ht="15" x14ac:dyDescent="0.25">
      <c r="A36" s="57"/>
      <c r="B36"/>
      <c r="C36" s="104"/>
      <c r="D36" s="104"/>
      <c r="E36" s="104"/>
      <c r="F36" s="104"/>
      <c r="G36" s="60"/>
      <c r="H36" s="63"/>
      <c r="I36" s="29"/>
      <c r="J36" s="43"/>
      <c r="K36" s="43"/>
      <c r="L36" s="43"/>
      <c r="M36" s="43"/>
      <c r="N36" s="43"/>
      <c r="O36" s="43"/>
      <c r="P36" s="43"/>
      <c r="Q36" s="42"/>
      <c r="R36" s="42"/>
      <c r="S36" s="42"/>
      <c r="T36" s="42"/>
      <c r="U36" s="7"/>
    </row>
    <row r="37" spans="1:2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</sheetData>
  <mergeCells count="25">
    <mergeCell ref="F1:P1"/>
    <mergeCell ref="F2:P2"/>
    <mergeCell ref="C33:F33"/>
    <mergeCell ref="C36:F36"/>
    <mergeCell ref="C5:F5"/>
    <mergeCell ref="H5:K5"/>
    <mergeCell ref="M5:P5"/>
    <mergeCell ref="C34:F34"/>
    <mergeCell ref="C24:F24"/>
    <mergeCell ref="I24:T24"/>
    <mergeCell ref="C25:F25"/>
    <mergeCell ref="I25:T25"/>
    <mergeCell ref="C26:F26"/>
    <mergeCell ref="I26:T26"/>
    <mergeCell ref="C27:F27"/>
    <mergeCell ref="I27:T27"/>
    <mergeCell ref="C28:F28"/>
    <mergeCell ref="H29:T29"/>
    <mergeCell ref="H30:T30"/>
    <mergeCell ref="H35:T35"/>
    <mergeCell ref="C31:F31"/>
    <mergeCell ref="H31:T31"/>
    <mergeCell ref="C32:F32"/>
    <mergeCell ref="H33:T33"/>
    <mergeCell ref="H34:T34"/>
  </mergeCells>
  <phoneticPr fontId="0" type="noConversion"/>
  <conditionalFormatting sqref="H10:I18 K10:M18 H19:M21">
    <cfRule type="cellIs" dxfId="13" priority="27" stopIfTrue="1" operator="between">
      <formula>1</formula>
      <formula>300</formula>
    </cfRule>
    <cfRule type="cellIs" dxfId="12" priority="28" stopIfTrue="1" operator="lessThanOrEqual">
      <formula>0</formula>
    </cfRule>
  </conditionalFormatting>
  <conditionalFormatting sqref="H9:M9 J10:J18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1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1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35"/>
  <sheetViews>
    <sheetView showGridLines="0" showRowColHeaders="0" showZeros="0" showOutlineSymbols="0" zoomScaleNormal="100" zoomScaleSheetLayoutView="75" zoomScalePageLayoutView="90" workbookViewId="0">
      <selection activeCell="H10" sqref="H10:H17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6" t="s">
        <v>39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4" ht="24.75" customHeight="1" x14ac:dyDescent="0.5">
      <c r="F2" s="107" t="s">
        <v>34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9" t="s">
        <v>63</v>
      </c>
      <c r="D5" s="109"/>
      <c r="E5" s="109"/>
      <c r="F5" s="109"/>
      <c r="G5" s="72" t="s">
        <v>0</v>
      </c>
      <c r="H5" s="109" t="s">
        <v>64</v>
      </c>
      <c r="I5" s="109"/>
      <c r="J5" s="109"/>
      <c r="K5" s="109"/>
      <c r="L5" s="71" t="s">
        <v>1</v>
      </c>
      <c r="M5" s="110" t="s">
        <v>65</v>
      </c>
      <c r="N5" s="110"/>
      <c r="O5" s="110"/>
      <c r="P5" s="110"/>
      <c r="Q5" s="71" t="s">
        <v>2</v>
      </c>
      <c r="R5" s="94">
        <v>43029</v>
      </c>
      <c r="S5" s="73" t="s">
        <v>24</v>
      </c>
      <c r="T5" s="90">
        <v>5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25" customHeight="1" x14ac:dyDescent="0.2">
      <c r="A9" s="92">
        <v>69</v>
      </c>
      <c r="B9" s="74"/>
      <c r="C9" s="75" t="s">
        <v>46</v>
      </c>
      <c r="D9" s="76">
        <v>33728</v>
      </c>
      <c r="E9" s="91"/>
      <c r="F9" s="77" t="s">
        <v>66</v>
      </c>
      <c r="G9" s="77" t="s">
        <v>84</v>
      </c>
      <c r="H9" s="98"/>
      <c r="I9" s="99"/>
      <c r="J9" s="100"/>
      <c r="K9" s="78"/>
      <c r="L9" s="79"/>
      <c r="M9" s="79"/>
      <c r="N9" s="80">
        <f t="shared" ref="N9:N17" si="0">IF(MAX(H9:J9)&lt;0,0,TRUNC(MAX(H9:J9)/1)*1)</f>
        <v>0</v>
      </c>
      <c r="O9" s="80">
        <f t="shared" ref="O9:O17" si="1">IF(MAX(K9:M9)&lt;0,0,TRUNC(MAX(K9:M9)/1)*1)</f>
        <v>0</v>
      </c>
      <c r="P9" s="80">
        <f t="shared" ref="P9:P17" si="2">IF(N9=0,0,IF(O9=0,0,SUM(N9:O9)))</f>
        <v>0</v>
      </c>
      <c r="Q9" s="81" t="str">
        <f t="shared" ref="Q9:Q17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1">
        <f>IF(OR(D9="",B9="",'Pulje 1'!V20=""),0,IF(OR(C9="UM",C9="JM",C9="SM",C9="UK",C9="JK",C9="SK"),"",Q9*(IF(ABS(1900-YEAR(('Pulje 1'!V20+1)-D9))&lt;29,0,(VLOOKUP((YEAR('Pulje 1'!V20)-YEAR(D9)),'Meltzer-Malone'!$A$3:$B$63,2))))))</f>
        <v>0</v>
      </c>
      <c r="S9" s="85"/>
      <c r="T9" s="86" t="s">
        <v>20</v>
      </c>
      <c r="U9" s="84" t="str">
        <f t="shared" ref="U9:U18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3">
        <f>R5</f>
        <v>43029</v>
      </c>
      <c r="W9" s="64"/>
      <c r="X9" s="64"/>
    </row>
    <row r="10" spans="1:24" s="10" customFormat="1" ht="20.25" customHeight="1" x14ac:dyDescent="0.2">
      <c r="A10" s="92">
        <v>69</v>
      </c>
      <c r="B10" s="74"/>
      <c r="C10" s="75" t="s">
        <v>46</v>
      </c>
      <c r="D10" s="76">
        <v>32403</v>
      </c>
      <c r="E10" s="91"/>
      <c r="F10" s="77" t="s">
        <v>56</v>
      </c>
      <c r="G10" s="77" t="s">
        <v>82</v>
      </c>
      <c r="H10" s="98"/>
      <c r="I10" s="99"/>
      <c r="J10" s="100"/>
      <c r="K10" s="78"/>
      <c r="L10" s="79"/>
      <c r="M10" s="79"/>
      <c r="N10" s="80">
        <f t="shared" si="0"/>
        <v>0</v>
      </c>
      <c r="O10" s="80">
        <f t="shared" si="1"/>
        <v>0</v>
      </c>
      <c r="P10" s="80">
        <f t="shared" si="2"/>
        <v>0</v>
      </c>
      <c r="Q10" s="81" t="str">
        <f t="shared" si="3"/>
        <v/>
      </c>
      <c r="R10" s="81">
        <f>IF(OR(D10="",B10="",'Pulje 1'!V21=""),0,IF(OR(C10="UM",C10="JM",C10="SM",C10="UK",C10="JK",C10="SK"),"",Q10*(IF(ABS(1900-YEAR(('Pulje 1'!V21+1)-D10))&lt;29,0,(VLOOKUP((YEAR('Pulje 1'!V21)-YEAR(D10)),'Meltzer-Malone'!$A$3:$B$63,2))))))</f>
        <v>0</v>
      </c>
      <c r="S10" s="85"/>
      <c r="T10" s="86"/>
      <c r="U10" s="84" t="str">
        <f t="shared" si="4"/>
        <v/>
      </c>
      <c r="V10" s="93">
        <f>R5</f>
        <v>43029</v>
      </c>
      <c r="W10" s="64"/>
      <c r="X10" s="64"/>
    </row>
    <row r="11" spans="1:24" s="10" customFormat="1" ht="20.25" customHeight="1" x14ac:dyDescent="0.2">
      <c r="A11" s="92">
        <v>69</v>
      </c>
      <c r="B11" s="74"/>
      <c r="C11" s="75" t="s">
        <v>46</v>
      </c>
      <c r="D11" s="76">
        <v>33103</v>
      </c>
      <c r="E11" s="91"/>
      <c r="F11" s="77" t="s">
        <v>58</v>
      </c>
      <c r="G11" s="77" t="s">
        <v>64</v>
      </c>
      <c r="H11" s="98"/>
      <c r="I11" s="99"/>
      <c r="J11" s="100"/>
      <c r="K11" s="78"/>
      <c r="L11" s="79"/>
      <c r="M11" s="79"/>
      <c r="N11" s="80">
        <f t="shared" si="0"/>
        <v>0</v>
      </c>
      <c r="O11" s="80">
        <f t="shared" si="1"/>
        <v>0</v>
      </c>
      <c r="P11" s="80">
        <f t="shared" si="2"/>
        <v>0</v>
      </c>
      <c r="Q11" s="81" t="str">
        <f t="shared" si="3"/>
        <v/>
      </c>
      <c r="R11" s="81">
        <f>IF(OR(D11="",B11="",'Pulje 1'!V22=""),0,IF(OR(C11="UM",C11="JM",C11="SM",C11="UK",C11="JK",C11="SK"),"",Q11*(IF(ABS(1900-YEAR(('Pulje 1'!V22+1)-D11))&lt;29,0,(VLOOKUP((YEAR('Pulje 1'!V22)-YEAR(D11)),'Meltzer-Malone'!$A$3:$B$63,2))))))</f>
        <v>0</v>
      </c>
      <c r="S11" s="85"/>
      <c r="T11" s="86"/>
      <c r="U11" s="84" t="str">
        <f t="shared" si="4"/>
        <v/>
      </c>
      <c r="V11" s="93">
        <f>R5</f>
        <v>43029</v>
      </c>
      <c r="W11" s="64"/>
      <c r="X11" s="64"/>
    </row>
    <row r="12" spans="1:24" s="10" customFormat="1" ht="20.25" customHeight="1" x14ac:dyDescent="0.2">
      <c r="A12" s="92">
        <v>69</v>
      </c>
      <c r="B12" s="74"/>
      <c r="C12" s="75" t="s">
        <v>46</v>
      </c>
      <c r="D12" s="76">
        <v>33506</v>
      </c>
      <c r="E12" s="91"/>
      <c r="F12" s="77" t="s">
        <v>113</v>
      </c>
      <c r="G12" s="77" t="s">
        <v>64</v>
      </c>
      <c r="H12" s="98"/>
      <c r="I12" s="99"/>
      <c r="J12" s="100"/>
      <c r="K12" s="78"/>
      <c r="L12" s="79"/>
      <c r="M12" s="79"/>
      <c r="N12" s="80">
        <f t="shared" si="0"/>
        <v>0</v>
      </c>
      <c r="O12" s="80">
        <f t="shared" si="1"/>
        <v>0</v>
      </c>
      <c r="P12" s="80">
        <f t="shared" si="2"/>
        <v>0</v>
      </c>
      <c r="Q12" s="81" t="str">
        <f t="shared" si="3"/>
        <v/>
      </c>
      <c r="R12" s="81">
        <f>IF(OR(D12="",B12="",'Pulje 1'!V23=""),0,IF(OR(C12="UM",C12="JM",C12="SM",C12="UK",C12="JK",C12="SK"),"",Q12*(IF(ABS(1900-YEAR(('Pulje 1'!V23+1)-D12))&lt;29,0,(VLOOKUP((YEAR('Pulje 1'!V23)-YEAR(D12)),'Meltzer-Malone'!$A$3:$B$63,2))))))</f>
        <v>0</v>
      </c>
      <c r="S12" s="85"/>
      <c r="T12" s="86"/>
      <c r="U12" s="84" t="str">
        <f t="shared" si="4"/>
        <v/>
      </c>
      <c r="V12" s="93">
        <f>R5</f>
        <v>43029</v>
      </c>
      <c r="W12" s="64"/>
      <c r="X12" s="64"/>
    </row>
    <row r="13" spans="1:24" s="10" customFormat="1" ht="20.25" customHeight="1" x14ac:dyDescent="0.2">
      <c r="A13" s="92">
        <v>69</v>
      </c>
      <c r="B13" s="74"/>
      <c r="C13" s="75" t="s">
        <v>46</v>
      </c>
      <c r="D13" s="76">
        <v>33735</v>
      </c>
      <c r="E13" s="91"/>
      <c r="F13" s="77" t="s">
        <v>111</v>
      </c>
      <c r="G13" s="77" t="s">
        <v>112</v>
      </c>
      <c r="H13" s="98"/>
      <c r="I13" s="99"/>
      <c r="J13" s="100"/>
      <c r="K13" s="78"/>
      <c r="L13" s="79"/>
      <c r="M13" s="79"/>
      <c r="N13" s="80">
        <f t="shared" si="0"/>
        <v>0</v>
      </c>
      <c r="O13" s="80">
        <f t="shared" si="1"/>
        <v>0</v>
      </c>
      <c r="P13" s="80">
        <f t="shared" si="2"/>
        <v>0</v>
      </c>
      <c r="Q13" s="81" t="str">
        <f t="shared" si="3"/>
        <v/>
      </c>
      <c r="R13" s="81">
        <f>IF(OR(D13="",B13="",'Pulje 1'!V24=""),0,IF(OR(C13="UM",C13="JM",C13="SM",C13="UK",C13="JK",C13="SK"),"",Q13*(IF(ABS(1900-YEAR(('Pulje 1'!V24+1)-D13))&lt;29,0,(VLOOKUP((YEAR('Pulje 1'!V24)-YEAR(D13)),'Meltzer-Malone'!$A$3:$B$63,2))))))</f>
        <v>0</v>
      </c>
      <c r="S13" s="85"/>
      <c r="T13" s="86"/>
      <c r="U13" s="84" t="str">
        <f t="shared" si="4"/>
        <v/>
      </c>
      <c r="V13" s="93">
        <f>R5</f>
        <v>43029</v>
      </c>
      <c r="W13" s="64"/>
      <c r="X13" s="64"/>
    </row>
    <row r="14" spans="1:24" s="10" customFormat="1" ht="20.25" customHeight="1" x14ac:dyDescent="0.2">
      <c r="A14" s="92">
        <v>69</v>
      </c>
      <c r="B14" s="74"/>
      <c r="C14" s="75" t="s">
        <v>46</v>
      </c>
      <c r="D14" s="76">
        <v>30714</v>
      </c>
      <c r="E14" s="91"/>
      <c r="F14" s="77" t="s">
        <v>57</v>
      </c>
      <c r="G14" s="77" t="s">
        <v>82</v>
      </c>
      <c r="H14" s="98"/>
      <c r="I14" s="99"/>
      <c r="J14" s="100"/>
      <c r="K14" s="78"/>
      <c r="L14" s="79"/>
      <c r="M14" s="79"/>
      <c r="N14" s="80">
        <f t="shared" si="0"/>
        <v>0</v>
      </c>
      <c r="O14" s="80">
        <f t="shared" si="1"/>
        <v>0</v>
      </c>
      <c r="P14" s="80">
        <f t="shared" si="2"/>
        <v>0</v>
      </c>
      <c r="Q14" s="81" t="str">
        <f t="shared" si="3"/>
        <v/>
      </c>
      <c r="R14" s="81">
        <f>IF(OR(D14="",B14="",'Pulje 1'!V25=""),0,IF(OR(C14="UM",C14="JM",C14="SM",C14="UK",C14="JK",C14="SK"),"",Q14*(IF(ABS(1900-YEAR(('Pulje 1'!V25+1)-D14))&lt;29,0,(VLOOKUP((YEAR('Pulje 1'!V25)-YEAR(D14)),'Meltzer-Malone'!$A$3:$B$63,2))))))</f>
        <v>0</v>
      </c>
      <c r="S14" s="85"/>
      <c r="T14" s="86"/>
      <c r="U14" s="84" t="str">
        <f t="shared" si="4"/>
        <v/>
      </c>
      <c r="V14" s="93">
        <f>R5</f>
        <v>43029</v>
      </c>
      <c r="W14" s="64"/>
      <c r="X14" s="64"/>
    </row>
    <row r="15" spans="1:24" s="10" customFormat="1" ht="20.25" customHeight="1" x14ac:dyDescent="0.2">
      <c r="A15" s="92">
        <v>75</v>
      </c>
      <c r="B15" s="74"/>
      <c r="C15" s="75" t="s">
        <v>46</v>
      </c>
      <c r="D15" s="76">
        <v>32702</v>
      </c>
      <c r="E15" s="91"/>
      <c r="F15" s="77" t="s">
        <v>59</v>
      </c>
      <c r="G15" s="77" t="s">
        <v>60</v>
      </c>
      <c r="H15" s="98"/>
      <c r="I15" s="99"/>
      <c r="J15" s="100"/>
      <c r="K15" s="78"/>
      <c r="L15" s="79"/>
      <c r="M15" s="79"/>
      <c r="N15" s="80">
        <f t="shared" si="0"/>
        <v>0</v>
      </c>
      <c r="O15" s="80">
        <f t="shared" si="1"/>
        <v>0</v>
      </c>
      <c r="P15" s="80">
        <f t="shared" si="2"/>
        <v>0</v>
      </c>
      <c r="Q15" s="81" t="str">
        <f t="shared" si="3"/>
        <v/>
      </c>
      <c r="R15" s="81">
        <f>IF(OR(D15="",B15="",'Pulje 1'!V26=""),0,IF(OR(C15="UM",C15="JM",C15="SM",C15="UK",C15="JK",C15="SK"),"",Q15*(IF(ABS(1900-YEAR(('Pulje 1'!V26+1)-D15))&lt;29,0,(VLOOKUP((YEAR('Pulje 1'!V26)-YEAR(D15)),'Meltzer-Malone'!$A$3:$B$63,2))))))</f>
        <v>0</v>
      </c>
      <c r="S15" s="85"/>
      <c r="T15" s="86"/>
      <c r="U15" s="84" t="str">
        <f t="shared" si="4"/>
        <v/>
      </c>
      <c r="V15" s="93">
        <f>R5</f>
        <v>43029</v>
      </c>
      <c r="W15" s="64"/>
      <c r="X15" s="64"/>
    </row>
    <row r="16" spans="1:24" s="10" customFormat="1" ht="20.25" customHeight="1" x14ac:dyDescent="0.2">
      <c r="A16" s="92">
        <v>75</v>
      </c>
      <c r="B16" s="74"/>
      <c r="C16" s="75" t="s">
        <v>46</v>
      </c>
      <c r="D16" s="76">
        <v>32509</v>
      </c>
      <c r="E16" s="91"/>
      <c r="F16" s="77" t="s">
        <v>61</v>
      </c>
      <c r="G16" s="77" t="s">
        <v>49</v>
      </c>
      <c r="H16" s="98"/>
      <c r="I16" s="99"/>
      <c r="J16" s="100"/>
      <c r="K16" s="78"/>
      <c r="L16" s="79"/>
      <c r="M16" s="79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IF(OR(D16="",B16="",'Pulje 1'!V27=""),0,IF(OR(C16="UM",C16="JM",C16="SM",C16="UK",C16="JK",C16="SK"),"",Q16*(IF(ABS(1900-YEAR(('Pulje 1'!V27+1)-D16))&lt;29,0,(VLOOKUP((YEAR('Pulje 1'!V27)-YEAR(D16)),'Meltzer-Malone'!$A$3:$B$63,2))))))</f>
        <v>0</v>
      </c>
      <c r="S16" s="85"/>
      <c r="T16" s="86"/>
      <c r="U16" s="84" t="str">
        <f t="shared" si="4"/>
        <v/>
      </c>
      <c r="V16" s="93">
        <f>R5</f>
        <v>43029</v>
      </c>
      <c r="W16" s="64"/>
      <c r="X16" s="64"/>
    </row>
    <row r="17" spans="1:25" s="10" customFormat="1" ht="20.25" customHeight="1" x14ac:dyDescent="0.2">
      <c r="A17" s="92">
        <v>90</v>
      </c>
      <c r="B17" s="74"/>
      <c r="C17" s="75" t="s">
        <v>46</v>
      </c>
      <c r="D17" s="76">
        <v>32463</v>
      </c>
      <c r="E17" s="91"/>
      <c r="F17" s="77" t="s">
        <v>62</v>
      </c>
      <c r="G17" s="77" t="s">
        <v>49</v>
      </c>
      <c r="H17" s="101"/>
      <c r="I17" s="102"/>
      <c r="J17" s="103"/>
      <c r="K17" s="78"/>
      <c r="L17" s="79"/>
      <c r="M17" s="79"/>
      <c r="N17" s="80">
        <f t="shared" si="0"/>
        <v>0</v>
      </c>
      <c r="O17" s="80">
        <f t="shared" si="1"/>
        <v>0</v>
      </c>
      <c r="P17" s="87">
        <f t="shared" si="2"/>
        <v>0</v>
      </c>
      <c r="Q17" s="81" t="str">
        <f t="shared" si="3"/>
        <v/>
      </c>
      <c r="R17" s="81">
        <f>IF(OR(D17="",B17="",'Pulje 1'!V28=""),0,IF(OR(C17="UM",C17="JM",C17="SM",C17="UK",C17="JK",C17="SK"),"",Q17*(IF(ABS(1900-YEAR(('Pulje 1'!V28+1)-D17))&lt;29,0,(VLOOKUP((YEAR('Pulje 1'!V28)-YEAR(D17)),'Meltzer-Malone'!$A$3:$B$63,2))))))</f>
        <v>0</v>
      </c>
      <c r="S17" s="88"/>
      <c r="T17" s="89"/>
      <c r="U17" s="84" t="str">
        <f t="shared" si="4"/>
        <v/>
      </c>
      <c r="V17" s="93">
        <f>R5</f>
        <v>43029</v>
      </c>
      <c r="W17" s="64"/>
      <c r="X17" s="64"/>
    </row>
    <row r="18" spans="1:25" s="10" customFormat="1" ht="20.25" customHeight="1" x14ac:dyDescent="0.2">
      <c r="A18" s="92"/>
      <c r="B18" s="74"/>
      <c r="C18" s="75"/>
      <c r="D18" s="76"/>
      <c r="E18" s="91"/>
      <c r="F18" s="77"/>
      <c r="G18" s="77"/>
      <c r="H18" s="98"/>
      <c r="I18" s="99"/>
      <c r="J18" s="100"/>
      <c r="K18" s="78"/>
      <c r="L18" s="79"/>
      <c r="M18" s="79"/>
      <c r="N18" s="80">
        <f t="shared" ref="N18" si="5">IF(MAX(H18:J18)&lt;0,0,TRUNC(MAX(H18:J18)/1)*1)</f>
        <v>0</v>
      </c>
      <c r="O18" s="80">
        <f t="shared" ref="O18" si="6">IF(MAX(K18:M18)&lt;0,0,TRUNC(MAX(K18:M18)/1)*1)</f>
        <v>0</v>
      </c>
      <c r="P18" s="80">
        <f t="shared" ref="P18" si="7">IF(N18=0,0,IF(O18=0,0,SUM(N18:O18)))</f>
        <v>0</v>
      </c>
      <c r="Q18" s="81" t="str">
        <f t="shared" ref="Q18" si="8">IF(P18="","",IF(B18="","",IF(OR(C18="UK",C18="JK",C18="SK",C18="K1",C18="K2",C18="K3",C18="K4",C18="K5",C18="K6",C18="K7",C18="K8",C18="K9",C18="K10"),IF(B18&gt;148.026,P18,IF(B18&lt;28,10^(0.89726074*LOG10(28/148.026)^2)*P18,10^(0.89726074*LOG10(B18/148.026)^2)*P18)),IF(B18&gt;174.393,P18,IF(B18&lt;32,10^(0.794358141*LOG10(32/174.393)^2)*P18,10^(0.794358141*LOG10(B18/174.393)^2)*P18)))))</f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5"/>
      <c r="T18" s="86" t="s">
        <v>20</v>
      </c>
      <c r="U18" s="84" t="str">
        <f t="shared" si="4"/>
        <v/>
      </c>
      <c r="V18" s="93">
        <f>R5</f>
        <v>43029</v>
      </c>
      <c r="W18" s="64"/>
      <c r="X18" s="64"/>
    </row>
    <row r="19" spans="1:25" s="10" customFormat="1" ht="20.25" customHeight="1" x14ac:dyDescent="0.2">
      <c r="A19" s="13"/>
      <c r="B19" s="14"/>
      <c r="C19" s="15"/>
      <c r="D19" s="16"/>
      <c r="E19" s="16"/>
      <c r="F19" s="13"/>
      <c r="G19" s="13"/>
      <c r="H19" s="46"/>
      <c r="I19" s="47"/>
      <c r="J19" s="46"/>
      <c r="K19" s="46" t="s">
        <v>20</v>
      </c>
      <c r="L19" s="46"/>
      <c r="M19" s="46"/>
      <c r="N19" s="15"/>
      <c r="O19" s="15"/>
      <c r="P19" s="15"/>
      <c r="Q19" s="41"/>
      <c r="R19" s="41"/>
      <c r="S19" s="41"/>
      <c r="T19" s="49"/>
      <c r="U19" s="84" t="e">
        <f>IF(#REF!="","",IF(#REF!="","",IF(OR(#REF!="UK",#REF!="JK",#REF!="SK",#REF!="K1",#REF!="K2",#REF!="K3",#REF!="K4",#REF!="K5",#REF!="K6",#REF!="K7",#REF!="K8",#REF!="K9",#REF!="K10"),IF(#REF!&gt;148.026,1,IF(#REF!&lt;28,10^(0.89726074*LOG10(28/148.026)^2),10^(0.89726074*LOG10(#REF!/148.026)^2))),IF(#REF!&gt;174.393,1,IF(#REF!&lt;32,10^(0.794358141*LOG10(32/174.393)^2),10^(0.794358141*LOG10(#REF!/174.393)^2))))))</f>
        <v>#REF!</v>
      </c>
      <c r="V19" s="93">
        <f>R5</f>
        <v>43029</v>
      </c>
      <c r="W19" s="64"/>
      <c r="X19" s="64"/>
    </row>
    <row r="20" spans="1:25" s="10" customFormat="1" ht="20.25" customHeight="1" x14ac:dyDescent="0.2">
      <c r="A20"/>
      <c r="B20"/>
      <c r="C20"/>
      <c r="D20"/>
      <c r="E20"/>
      <c r="F20"/>
      <c r="G20"/>
      <c r="H20" s="36"/>
      <c r="I20" s="4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84" t="e">
        <f>IF(#REF!="","",IF(#REF!="","",IF(OR(#REF!="UK",#REF!="JK",#REF!="SK",#REF!="K1",#REF!="K2",#REF!="K3",#REF!="K4",#REF!="K5",#REF!="K6",#REF!="K7",#REF!="K8",#REF!="K9",#REF!="K10"),IF(#REF!&gt;148.026,1,IF(#REF!&lt;28,10^(0.89726074*LOG10(28/148.026)^2),10^(0.89726074*LOG10(#REF!/148.026)^2))),IF(#REF!&gt;174.393,1,IF(#REF!&lt;32,10^(0.794358141*LOG10(32/174.393)^2),10^(0.794358141*LOG10(#REF!/174.393)^2))))))</f>
        <v>#REF!</v>
      </c>
      <c r="V20" s="93">
        <f>R5</f>
        <v>43029</v>
      </c>
      <c r="W20" s="64"/>
      <c r="X20" s="64"/>
      <c r="Y20" s="1"/>
    </row>
    <row r="21" spans="1:25" s="10" customFormat="1" ht="20.25" customHeight="1" x14ac:dyDescent="0.25">
      <c r="A21" s="67" t="s">
        <v>17</v>
      </c>
      <c r="B21"/>
      <c r="C21" s="105"/>
      <c r="D21" s="105"/>
      <c r="E21" s="105"/>
      <c r="F21" s="105"/>
      <c r="G21" s="69" t="s">
        <v>33</v>
      </c>
      <c r="H21" s="63">
        <v>1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84" t="e">
        <f>IF(#REF!="","",IF(#REF!="","",IF(OR(#REF!="UK",#REF!="JK",#REF!="SK",#REF!="K1",#REF!="K2",#REF!="K3",#REF!="K4",#REF!="K5",#REF!="K6",#REF!="K7",#REF!="K8",#REF!="K9",#REF!="K10"),IF(#REF!&gt;148.026,1,IF(#REF!&lt;28,10^(0.89726074*LOG10(28/148.026)^2),10^(0.89726074*LOG10(#REF!/148.026)^2))),IF(#REF!&gt;174.393,1,IF(#REF!&lt;32,10^(0.794358141*LOG10(32/174.393)^2),10^(0.794358141*LOG10(#REF!/174.393)^2))))))</f>
        <v>#REF!</v>
      </c>
      <c r="V21" s="93">
        <f>R5</f>
        <v>43029</v>
      </c>
      <c r="W21" s="64"/>
      <c r="X21" s="64"/>
      <c r="Y21" s="1"/>
    </row>
    <row r="22" spans="1:25" s="10" customFormat="1" ht="20.25" customHeight="1" x14ac:dyDescent="0.25">
      <c r="A22" s="7"/>
      <c r="B22"/>
      <c r="C22" s="104" t="s">
        <v>20</v>
      </c>
      <c r="D22" s="104"/>
      <c r="E22" s="104"/>
      <c r="F22" s="104"/>
      <c r="G22" s="59" t="s">
        <v>20</v>
      </c>
      <c r="H22" s="63">
        <v>2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84" t="e">
        <f>IF(#REF!="","",IF(#REF!="","",IF(OR(#REF!="UK",#REF!="JK",#REF!="SK",#REF!="K1",#REF!="K2",#REF!="K3",#REF!="K4",#REF!="K5",#REF!="K6",#REF!="K7",#REF!="K8",#REF!="K9",#REF!="K10"),IF(#REF!&gt;148.026,1,IF(#REF!&lt;28,10^(0.89726074*LOG10(28/148.026)^2),10^(0.89726074*LOG10(#REF!/148.026)^2))),IF(#REF!&gt;174.393,1,IF(#REF!&lt;32,10^(0.794358141*LOG10(32/174.393)^2),10^(0.794358141*LOG10(#REF!/174.393)^2))))))</f>
        <v>#REF!</v>
      </c>
      <c r="V22" s="93">
        <f>R5</f>
        <v>43029</v>
      </c>
      <c r="W22" s="64"/>
      <c r="X22" s="64"/>
      <c r="Y22" s="1"/>
    </row>
    <row r="23" spans="1:25" s="10" customFormat="1" ht="20.25" customHeight="1" x14ac:dyDescent="0.25">
      <c r="A23" s="67" t="s">
        <v>32</v>
      </c>
      <c r="B23"/>
      <c r="C23" s="104"/>
      <c r="D23" s="104"/>
      <c r="E23" s="104"/>
      <c r="F23" s="104"/>
      <c r="G23" s="60"/>
      <c r="H23" s="63">
        <v>3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84" t="e">
        <f>IF(#REF!="","",IF(#REF!="","",IF(OR(#REF!="UK",#REF!="JK",#REF!="SK",#REF!="K1",#REF!="K2",#REF!="K3",#REF!="K4",#REF!="K5",#REF!="K6",#REF!="K7",#REF!="K8",#REF!="K9",#REF!="K10"),IF(#REF!&gt;148.026,1,IF(#REF!&lt;28,10^(0.89726074*LOG10(28/148.026)^2),10^(0.89726074*LOG10(#REF!/148.026)^2))),IF(#REF!&gt;174.393,1,IF(#REF!&lt;32,10^(0.794358141*LOG10(32/174.393)^2),10^(0.794358141*LOG10(#REF!/174.393)^2))))))</f>
        <v>#REF!</v>
      </c>
      <c r="V23" s="93">
        <f>R5</f>
        <v>43029</v>
      </c>
      <c r="W23" s="64"/>
      <c r="X23" s="64"/>
      <c r="Y23" s="1"/>
    </row>
    <row r="24" spans="1:25" s="10" customFormat="1" ht="20.25" customHeight="1" x14ac:dyDescent="0.25">
      <c r="A24" s="57"/>
      <c r="B24"/>
      <c r="C24" s="104"/>
      <c r="D24" s="104"/>
      <c r="E24" s="104"/>
      <c r="F24" s="104"/>
      <c r="G24" s="60"/>
      <c r="H24" s="63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84" t="e">
        <f>IF(#REF!="","",IF(#REF!="","",IF(OR(#REF!="UK",#REF!="JK",#REF!="SK",#REF!="K1",#REF!="K2",#REF!="K3",#REF!="K4",#REF!="K5",#REF!="K6",#REF!="K7",#REF!="K8",#REF!="K9",#REF!="K10"),IF(#REF!&gt;148.026,1,IF(#REF!&lt;28,10^(0.89726074*LOG10(28/148.026)^2),10^(0.89726074*LOG10(#REF!/148.026)^2))),IF(#REF!&gt;174.393,1,IF(#REF!&lt;32,10^(0.794358141*LOG10(32/174.393)^2),10^(0.794358141*LOG10(#REF!/174.393)^2))))))</f>
        <v>#REF!</v>
      </c>
      <c r="V24" s="93">
        <f>R5</f>
        <v>43029</v>
      </c>
      <c r="W24" s="64"/>
      <c r="X24" s="64"/>
      <c r="Y24" s="1"/>
    </row>
    <row r="25" spans="1:25" s="8" customFormat="1" ht="9" customHeight="1" x14ac:dyDescent="0.25">
      <c r="A25" s="57"/>
      <c r="B25"/>
      <c r="C25" s="104"/>
      <c r="D25" s="104"/>
      <c r="E25" s="104"/>
      <c r="F25" s="104"/>
      <c r="G25" s="60"/>
      <c r="H25" s="63"/>
      <c r="I25" s="29"/>
      <c r="J25" s="43"/>
      <c r="K25" s="43"/>
      <c r="L25" s="43"/>
      <c r="M25" s="43"/>
      <c r="N25" s="43"/>
      <c r="O25" s="43"/>
      <c r="P25" s="43"/>
      <c r="Q25" s="42"/>
      <c r="R25" s="42"/>
      <c r="S25" s="42"/>
      <c r="T25" s="42"/>
      <c r="U25" s="9"/>
      <c r="V25" s="1"/>
      <c r="W25" s="64"/>
      <c r="X25" s="64"/>
      <c r="Y25" s="1"/>
    </row>
    <row r="26" spans="1:25" customFormat="1" ht="15.75" x14ac:dyDescent="0.25">
      <c r="A26" s="7"/>
      <c r="C26" s="63"/>
      <c r="D26" s="29"/>
      <c r="E26" s="29"/>
      <c r="F26" s="29"/>
      <c r="G26" s="70" t="s">
        <v>38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V26" s="5"/>
      <c r="W26" s="5"/>
      <c r="X26" s="5"/>
      <c r="Y26" s="1"/>
    </row>
    <row r="27" spans="1:25" s="7" customFormat="1" ht="15.75" x14ac:dyDescent="0.25">
      <c r="A27" s="2"/>
      <c r="B27" s="2"/>
      <c r="C27" s="30"/>
      <c r="D27" s="31"/>
      <c r="E27" s="31"/>
      <c r="F27" s="32"/>
      <c r="G27" s="70" t="s">
        <v>35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.75" x14ac:dyDescent="0.25">
      <c r="A28" s="67" t="s">
        <v>18</v>
      </c>
      <c r="B28"/>
      <c r="C28" s="105"/>
      <c r="D28" s="105"/>
      <c r="E28" s="105"/>
      <c r="F28" s="105"/>
      <c r="G28" s="70" t="s">
        <v>37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" x14ac:dyDescent="0.25">
      <c r="A29" s="2"/>
      <c r="B29" s="2"/>
      <c r="C29" s="105"/>
      <c r="D29" s="105"/>
      <c r="E29" s="105"/>
      <c r="F29" s="105"/>
      <c r="G29" s="58"/>
      <c r="H29" s="29"/>
      <c r="I29" s="61"/>
      <c r="J29" s="2"/>
      <c r="K29" s="2"/>
      <c r="L29" s="2"/>
      <c r="M29" s="2"/>
      <c r="N29" s="2"/>
      <c r="O29" s="2"/>
      <c r="P29" s="2"/>
      <c r="Q29" s="40"/>
      <c r="R29" s="40"/>
      <c r="S29" s="40"/>
      <c r="T29" s="40"/>
    </row>
    <row r="30" spans="1:25" s="7" customFormat="1" ht="15.75" x14ac:dyDescent="0.25">
      <c r="A30" s="68" t="s">
        <v>36</v>
      </c>
      <c r="B30" s="53"/>
      <c r="C30" s="105"/>
      <c r="D30" s="105"/>
      <c r="E30" s="105"/>
      <c r="F30" s="105"/>
      <c r="G30" s="70" t="s">
        <v>22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2"/>
      <c r="B31" s="2"/>
      <c r="C31" s="105"/>
      <c r="D31" s="105"/>
      <c r="E31" s="105"/>
      <c r="F31" s="105"/>
      <c r="G31" s="58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5" ht="15" x14ac:dyDescent="0.25">
      <c r="A32" s="53" t="s">
        <v>21</v>
      </c>
      <c r="B32" s="53"/>
      <c r="C32" s="33" t="s">
        <v>43</v>
      </c>
      <c r="D32" s="34"/>
      <c r="E32" s="34"/>
      <c r="F32" s="35"/>
      <c r="G32" s="5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ht="15" x14ac:dyDescent="0.25">
      <c r="A33" s="54"/>
      <c r="B33" s="54"/>
      <c r="C33" s="55"/>
      <c r="D33" s="31"/>
      <c r="E33" s="31"/>
      <c r="F33" s="32"/>
      <c r="G33" s="5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ht="15" x14ac:dyDescent="0.25">
      <c r="C34" s="3"/>
      <c r="D34" s="4"/>
      <c r="E34" s="4"/>
      <c r="F34" s="5"/>
      <c r="G34" s="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x14ac:dyDescent="0.2">
      <c r="H35" s="56"/>
      <c r="I35" s="62"/>
    </row>
  </sheetData>
  <mergeCells count="26">
    <mergeCell ref="H34:T34"/>
    <mergeCell ref="C30:F30"/>
    <mergeCell ref="H30:T30"/>
    <mergeCell ref="C31:F31"/>
    <mergeCell ref="H31:T31"/>
    <mergeCell ref="H32:T32"/>
    <mergeCell ref="H33:T33"/>
    <mergeCell ref="C29:F29"/>
    <mergeCell ref="C22:F22"/>
    <mergeCell ref="I22:T22"/>
    <mergeCell ref="C23:F23"/>
    <mergeCell ref="I23:T23"/>
    <mergeCell ref="C24:F24"/>
    <mergeCell ref="I24:T24"/>
    <mergeCell ref="C25:F25"/>
    <mergeCell ref="H26:T26"/>
    <mergeCell ref="H27:T27"/>
    <mergeCell ref="C28:F28"/>
    <mergeCell ref="H28:T28"/>
    <mergeCell ref="C21:F21"/>
    <mergeCell ref="I21:T21"/>
    <mergeCell ref="F1:P1"/>
    <mergeCell ref="F2:P2"/>
    <mergeCell ref="C5:F5"/>
    <mergeCell ref="H5:K5"/>
    <mergeCell ref="M5:P5"/>
  </mergeCells>
  <conditionalFormatting sqref="H18:M18">
    <cfRule type="cellIs" dxfId="9" priority="3" stopIfTrue="1" operator="between">
      <formula>1</formula>
      <formula>300</formula>
    </cfRule>
    <cfRule type="cellIs" dxfId="8" priority="4" stopIfTrue="1" operator="lessThanOrEqual">
      <formula>0</formula>
    </cfRule>
  </conditionalFormatting>
  <conditionalFormatting sqref="H9:M17">
    <cfRule type="cellIs" dxfId="7" priority="1" stopIfTrue="1" operator="between">
      <formula>1</formula>
      <formula>300</formula>
    </cfRule>
    <cfRule type="cellIs" dxfId="6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18">
      <formula1>"44,48,53,58,63,69,75,+75,'+75,75+,90,+90,'+90,90+,50,56,62,69,77,85,94,+94,'+94,94+,105,+105,'+105,105+"</formula1>
    </dataValidation>
    <dataValidation type="list" allowBlank="1" showInputMessage="1" showErrorMessage="1" errorTitle="Feil_i_kategori" error="Feil verdi i kategori" sqref="C9:C18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36"/>
  <sheetViews>
    <sheetView showGridLines="0" showRowColHeaders="0" showZeros="0" showOutlineSymbols="0" zoomScaleSheetLayoutView="75" workbookViewId="0">
      <selection activeCell="H11" sqref="H11:H18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6" t="s">
        <v>39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4" ht="24.75" customHeight="1" x14ac:dyDescent="0.5">
      <c r="F2" s="107" t="s">
        <v>34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8" t="s">
        <v>63</v>
      </c>
      <c r="D5" s="108"/>
      <c r="E5" s="108"/>
      <c r="F5" s="108"/>
      <c r="G5" s="72" t="s">
        <v>0</v>
      </c>
      <c r="H5" s="109" t="s">
        <v>64</v>
      </c>
      <c r="I5" s="109"/>
      <c r="J5" s="109"/>
      <c r="K5" s="109"/>
      <c r="L5" s="71" t="s">
        <v>1</v>
      </c>
      <c r="M5" s="110" t="s">
        <v>65</v>
      </c>
      <c r="N5" s="110"/>
      <c r="O5" s="110"/>
      <c r="P5" s="110"/>
      <c r="Q5" s="71" t="s">
        <v>2</v>
      </c>
      <c r="R5" s="94">
        <v>43029</v>
      </c>
      <c r="S5" s="73" t="s">
        <v>24</v>
      </c>
      <c r="T5" s="90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25" customHeight="1" x14ac:dyDescent="0.2">
      <c r="A9" s="92">
        <v>63</v>
      </c>
      <c r="B9" s="74"/>
      <c r="C9" s="75" t="s">
        <v>68</v>
      </c>
      <c r="D9" s="76">
        <v>29339</v>
      </c>
      <c r="E9" s="91"/>
      <c r="F9" s="77" t="s">
        <v>67</v>
      </c>
      <c r="G9" s="77" t="s">
        <v>82</v>
      </c>
      <c r="H9" s="98"/>
      <c r="I9" s="99"/>
      <c r="J9" s="100"/>
      <c r="K9" s="78"/>
      <c r="L9" s="79"/>
      <c r="M9" s="79"/>
      <c r="N9" s="80">
        <f t="shared" ref="N9:N19" si="0">IF(MAX(H9:J9)&lt;0,0,TRUNC(MAX(H9:J9)/1)*1)</f>
        <v>0</v>
      </c>
      <c r="O9" s="80">
        <f t="shared" ref="O9:O19" si="1">IF(MAX(K9:M9)&lt;0,0,TRUNC(MAX(K9:M9)/1)*1)</f>
        <v>0</v>
      </c>
      <c r="P9" s="80">
        <f t="shared" ref="P9:P19" si="2">IF(N9=0,0,IF(O9=0,0,SUM(N9:O9)))</f>
        <v>0</v>
      </c>
      <c r="Q9" s="81" t="str">
        <f t="shared" ref="Q9:Q19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1">
        <f>IF(OR(D9="",B9="",V11=""),0,IF(OR(C9="UM",C9="JM",C9="SM",C9="UK",C9="JK",C9="SK"),"",Q9*(IF(ABS(1900-YEAR((V11+1)-D9))&lt;29,0,(VLOOKUP((YEAR(V11)-YEAR(D9)),'Meltzer-Malone'!$A$3:$B$63,2))))))</f>
        <v>0</v>
      </c>
      <c r="S9" s="85"/>
      <c r="T9" s="86"/>
      <c r="U9" s="84" t="str">
        <f t="shared" ref="U9:U19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3">
        <f>R5</f>
        <v>43029</v>
      </c>
      <c r="W9" s="64"/>
      <c r="X9" s="64"/>
    </row>
    <row r="10" spans="1:24" s="10" customFormat="1" ht="20.25" customHeight="1" x14ac:dyDescent="0.2">
      <c r="A10" s="92">
        <v>75</v>
      </c>
      <c r="B10" s="74"/>
      <c r="C10" s="75" t="s">
        <v>68</v>
      </c>
      <c r="D10" s="76">
        <v>30199</v>
      </c>
      <c r="E10" s="91"/>
      <c r="F10" s="77" t="s">
        <v>69</v>
      </c>
      <c r="G10" s="77" t="s">
        <v>60</v>
      </c>
      <c r="H10" s="98"/>
      <c r="I10" s="99"/>
      <c r="J10" s="100"/>
      <c r="K10" s="78"/>
      <c r="L10" s="79"/>
      <c r="M10" s="79"/>
      <c r="N10" s="80">
        <f t="shared" si="0"/>
        <v>0</v>
      </c>
      <c r="O10" s="80">
        <f t="shared" si="1"/>
        <v>0</v>
      </c>
      <c r="P10" s="80">
        <f t="shared" si="2"/>
        <v>0</v>
      </c>
      <c r="Q10" s="81" t="str">
        <f t="shared" si="3"/>
        <v/>
      </c>
      <c r="R10" s="81">
        <f>IF(OR(D10="",B10="",V12=""),0,IF(OR(C10="UM",C10="JM",C10="SM",C10="UK",C10="JK",C10="SK"),"",Q10*(IF(ABS(1900-YEAR((V12+1)-D10))&lt;29,0,(VLOOKUP((YEAR(V12)-YEAR(D10)),'Meltzer-Malone'!$A$3:$B$63,2))))))</f>
        <v>0</v>
      </c>
      <c r="S10" s="85"/>
      <c r="T10" s="86" t="s">
        <v>20</v>
      </c>
      <c r="U10" s="84" t="str">
        <f t="shared" si="4"/>
        <v/>
      </c>
      <c r="V10" s="93">
        <f>R5</f>
        <v>43029</v>
      </c>
      <c r="W10" s="64"/>
      <c r="X10" s="64"/>
    </row>
    <row r="11" spans="1:24" s="10" customFormat="1" ht="20.25" customHeight="1" x14ac:dyDescent="0.2">
      <c r="A11" s="92">
        <v>90</v>
      </c>
      <c r="B11" s="74"/>
      <c r="C11" s="75" t="s">
        <v>70</v>
      </c>
      <c r="D11" s="76">
        <v>24246</v>
      </c>
      <c r="E11" s="91"/>
      <c r="F11" s="77" t="s">
        <v>118</v>
      </c>
      <c r="G11" s="77" t="s">
        <v>49</v>
      </c>
      <c r="H11" s="98"/>
      <c r="I11" s="99"/>
      <c r="J11" s="100"/>
      <c r="K11" s="78"/>
      <c r="L11" s="79"/>
      <c r="M11" s="79"/>
      <c r="N11" s="80">
        <f t="shared" si="0"/>
        <v>0</v>
      </c>
      <c r="O11" s="80">
        <f t="shared" si="1"/>
        <v>0</v>
      </c>
      <c r="P11" s="80">
        <f t="shared" si="2"/>
        <v>0</v>
      </c>
      <c r="Q11" s="81" t="str">
        <f t="shared" si="3"/>
        <v/>
      </c>
      <c r="R11" s="81">
        <f>IF(OR(D11="",B11="",V13=""),0,IF(OR(C11="UM",C11="JM",C11="SM",C11="UK",C11="JK",C11="SK"),"",Q11*(IF(ABS(1900-YEAR((V13+1)-D11))&lt;29,0,(VLOOKUP((YEAR(V13)-YEAR(D11)),'Meltzer-Malone'!$A$3:$B$63,2))))))</f>
        <v>0</v>
      </c>
      <c r="S11" s="85"/>
      <c r="T11" s="86" t="s">
        <v>20</v>
      </c>
      <c r="U11" s="84" t="str">
        <f t="shared" si="4"/>
        <v/>
      </c>
      <c r="V11" s="93">
        <f>R5</f>
        <v>43029</v>
      </c>
      <c r="W11" s="64"/>
      <c r="X11" s="64"/>
    </row>
    <row r="12" spans="1:24" s="10" customFormat="1" ht="20.25" customHeight="1" x14ac:dyDescent="0.2">
      <c r="A12" s="92"/>
      <c r="B12" s="74"/>
      <c r="C12" s="75"/>
      <c r="D12" s="76"/>
      <c r="E12" s="91"/>
      <c r="F12" s="77"/>
      <c r="G12" s="77"/>
      <c r="H12" s="98"/>
      <c r="I12" s="99"/>
      <c r="J12" s="100"/>
      <c r="K12" s="78"/>
      <c r="L12" s="79"/>
      <c r="M12" s="79"/>
      <c r="N12" s="80">
        <f t="shared" si="0"/>
        <v>0</v>
      </c>
      <c r="O12" s="80">
        <f t="shared" si="1"/>
        <v>0</v>
      </c>
      <c r="P12" s="80">
        <f t="shared" si="2"/>
        <v>0</v>
      </c>
      <c r="Q12" s="81" t="str">
        <f t="shared" si="3"/>
        <v/>
      </c>
      <c r="R12" s="81">
        <f>IF(OR(D12="",B12="",V14=""),0,IF(OR(C12="UM",C12="JM",C12="SM",C12="UK",C12="JK",C12="SK"),"",Q12*(IF(ABS(1900-YEAR((V14+1)-D12))&lt;29,0,(VLOOKUP((YEAR(V14)-YEAR(D12)),'Meltzer-Malone'!$A$3:$B$63,2))))))</f>
        <v>0</v>
      </c>
      <c r="S12" s="85"/>
      <c r="T12" s="86" t="s">
        <v>20</v>
      </c>
      <c r="U12" s="84" t="str">
        <f t="shared" si="4"/>
        <v/>
      </c>
      <c r="V12" s="93">
        <f>R5</f>
        <v>43029</v>
      </c>
      <c r="W12" s="64"/>
      <c r="X12" s="64"/>
    </row>
    <row r="13" spans="1:24" s="10" customFormat="1" ht="20.25" customHeight="1" x14ac:dyDescent="0.2">
      <c r="A13" s="92">
        <v>77</v>
      </c>
      <c r="B13" s="74"/>
      <c r="C13" s="75" t="s">
        <v>72</v>
      </c>
      <c r="D13" s="76">
        <v>37861</v>
      </c>
      <c r="E13" s="91"/>
      <c r="F13" s="77" t="s">
        <v>81</v>
      </c>
      <c r="G13" s="77" t="s">
        <v>64</v>
      </c>
      <c r="H13" s="98"/>
      <c r="I13" s="99"/>
      <c r="J13" s="100"/>
      <c r="K13" s="78"/>
      <c r="L13" s="79"/>
      <c r="M13" s="79"/>
      <c r="N13" s="80">
        <f t="shared" si="0"/>
        <v>0</v>
      </c>
      <c r="O13" s="80">
        <f t="shared" si="1"/>
        <v>0</v>
      </c>
      <c r="P13" s="80">
        <f t="shared" si="2"/>
        <v>0</v>
      </c>
      <c r="Q13" s="81" t="str">
        <f t="shared" si="3"/>
        <v/>
      </c>
      <c r="R13" s="81">
        <f>IF(OR(D13="",B13="",V15=""),0,IF(OR(C13="UM",C13="JM",C13="SM",C13="UK",C13="JK",C13="SK"),"",Q13*(IF(ABS(1900-YEAR((V15+1)-D13))&lt;29,0,(VLOOKUP((YEAR(V15)-YEAR(D13)),'Meltzer-Malone'!$A$3:$B$63,2))))))</f>
        <v>0</v>
      </c>
      <c r="S13" s="85"/>
      <c r="T13" s="86"/>
      <c r="U13" s="84" t="str">
        <f t="shared" si="4"/>
        <v/>
      </c>
      <c r="V13" s="93">
        <f>R5</f>
        <v>43029</v>
      </c>
      <c r="W13" s="64"/>
      <c r="X13" s="64"/>
    </row>
    <row r="14" spans="1:24" s="10" customFormat="1" ht="20.25" customHeight="1" x14ac:dyDescent="0.2">
      <c r="A14" s="92">
        <v>77</v>
      </c>
      <c r="B14" s="74"/>
      <c r="C14" s="75" t="s">
        <v>72</v>
      </c>
      <c r="D14" s="76">
        <v>36663</v>
      </c>
      <c r="E14" s="91"/>
      <c r="F14" s="77" t="s">
        <v>71</v>
      </c>
      <c r="G14" s="77" t="s">
        <v>49</v>
      </c>
      <c r="H14" s="98"/>
      <c r="I14" s="99"/>
      <c r="J14" s="100"/>
      <c r="K14" s="78"/>
      <c r="L14" s="79"/>
      <c r="M14" s="79"/>
      <c r="N14" s="80">
        <f t="shared" si="0"/>
        <v>0</v>
      </c>
      <c r="O14" s="80">
        <f t="shared" si="1"/>
        <v>0</v>
      </c>
      <c r="P14" s="80">
        <f t="shared" si="2"/>
        <v>0</v>
      </c>
      <c r="Q14" s="81" t="str">
        <f t="shared" si="3"/>
        <v/>
      </c>
      <c r="R14" s="81">
        <f>IF(OR(D14="",B14="",V16=""),0,IF(OR(C14="UM",C14="JM",C14="SM",C14="UK",C14="JK",C14="SK"),"",Q14*(IF(ABS(1900-YEAR((V16+1)-D14))&lt;29,0,(VLOOKUP((YEAR(V16)-YEAR(D14)),'Meltzer-Malone'!$A$3:$B$63,2))))))</f>
        <v>0</v>
      </c>
      <c r="S14" s="85"/>
      <c r="T14" s="86"/>
      <c r="U14" s="84" t="str">
        <f t="shared" si="4"/>
        <v/>
      </c>
      <c r="V14" s="93">
        <f>R5</f>
        <v>43029</v>
      </c>
      <c r="W14" s="64"/>
      <c r="X14" s="64"/>
    </row>
    <row r="15" spans="1:24" s="10" customFormat="1" ht="20.25" customHeight="1" x14ac:dyDescent="0.2">
      <c r="A15" s="92"/>
      <c r="B15" s="74"/>
      <c r="C15" s="75"/>
      <c r="D15" s="76"/>
      <c r="E15" s="91"/>
      <c r="F15" s="77"/>
      <c r="G15" s="77"/>
      <c r="H15" s="98"/>
      <c r="I15" s="99"/>
      <c r="J15" s="100"/>
      <c r="K15" s="78"/>
      <c r="L15" s="79"/>
      <c r="M15" s="79"/>
      <c r="N15" s="80">
        <f t="shared" si="0"/>
        <v>0</v>
      </c>
      <c r="O15" s="80">
        <f t="shared" si="1"/>
        <v>0</v>
      </c>
      <c r="P15" s="80">
        <f t="shared" si="2"/>
        <v>0</v>
      </c>
      <c r="Q15" s="81" t="str">
        <f t="shared" si="3"/>
        <v/>
      </c>
      <c r="R15" s="81">
        <f>IF(OR(D15="",B15="",V17=""),0,IF(OR(C15="UM",C15="JM",C15="SM",C15="UK",C15="JK",C15="SK"),"",Q15*(IF(ABS(1900-YEAR((V17+1)-D15))&lt;29,0,(VLOOKUP((YEAR(V17)-YEAR(D15)),'Meltzer-Malone'!$A$3:$B$63,2))))))</f>
        <v>0</v>
      </c>
      <c r="S15" s="85"/>
      <c r="T15" s="86"/>
      <c r="U15" s="84" t="str">
        <f t="shared" si="4"/>
        <v/>
      </c>
      <c r="V15" s="93">
        <f>R5</f>
        <v>43029</v>
      </c>
      <c r="W15" s="64"/>
      <c r="X15" s="64"/>
    </row>
    <row r="16" spans="1:24" s="10" customFormat="1" ht="20.25" customHeight="1" x14ac:dyDescent="0.2">
      <c r="A16" s="92">
        <v>94</v>
      </c>
      <c r="B16" s="74"/>
      <c r="C16" s="75" t="s">
        <v>74</v>
      </c>
      <c r="D16" s="76">
        <v>25366</v>
      </c>
      <c r="E16" s="91"/>
      <c r="F16" s="77" t="s">
        <v>73</v>
      </c>
      <c r="G16" s="77" t="s">
        <v>83</v>
      </c>
      <c r="H16" s="98"/>
      <c r="I16" s="99"/>
      <c r="J16" s="100"/>
      <c r="K16" s="78"/>
      <c r="L16" s="79"/>
      <c r="M16" s="79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IF(OR(D16="",B16="",V18=""),0,IF(OR(C16="UM",C16="JM",C16="SM",C16="UK",C16="JK",C16="SK"),"",Q16*(IF(ABS(1900-YEAR((V18+1)-D16))&lt;29,0,(VLOOKUP((YEAR(V18)-YEAR(D16)),'Meltzer-Malone'!$A$3:$B$63,2))))))</f>
        <v>0</v>
      </c>
      <c r="S16" s="85"/>
      <c r="T16" s="86" t="s">
        <v>20</v>
      </c>
      <c r="U16" s="84" t="str">
        <f t="shared" si="4"/>
        <v/>
      </c>
      <c r="V16" s="93">
        <f>R5</f>
        <v>43029</v>
      </c>
      <c r="W16" s="64"/>
      <c r="X16" s="64"/>
    </row>
    <row r="17" spans="1:25" s="10" customFormat="1" ht="20.25" customHeight="1" x14ac:dyDescent="0.2">
      <c r="A17" s="92">
        <v>105</v>
      </c>
      <c r="B17" s="74"/>
      <c r="C17" s="75" t="s">
        <v>76</v>
      </c>
      <c r="D17" s="76">
        <v>24011</v>
      </c>
      <c r="E17" s="91"/>
      <c r="F17" s="77" t="s">
        <v>75</v>
      </c>
      <c r="G17" s="77" t="s">
        <v>49</v>
      </c>
      <c r="H17" s="98"/>
      <c r="I17" s="99"/>
      <c r="J17" s="100"/>
      <c r="K17" s="78"/>
      <c r="L17" s="79"/>
      <c r="M17" s="79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IF(OR(D17="",B17="",V19=""),0,IF(OR(C17="UM",C17="JM",C17="SM",C17="UK",C17="JK",C17="SK"),"",Q17*(IF(ABS(1900-YEAR((V19+1)-D17))&lt;29,0,(VLOOKUP((YEAR(V19)-YEAR(D17)),'Meltzer-Malone'!$A$3:$B$63,2))))))</f>
        <v>0</v>
      </c>
      <c r="S17" s="85"/>
      <c r="T17" s="86"/>
      <c r="U17" s="84" t="str">
        <f t="shared" si="4"/>
        <v/>
      </c>
      <c r="V17" s="93">
        <f>R5</f>
        <v>43029</v>
      </c>
      <c r="W17" s="64"/>
      <c r="X17" s="64"/>
    </row>
    <row r="18" spans="1:25" s="10" customFormat="1" ht="20.25" customHeight="1" x14ac:dyDescent="0.2">
      <c r="A18" s="92">
        <v>105</v>
      </c>
      <c r="B18" s="74"/>
      <c r="C18" s="75" t="s">
        <v>78</v>
      </c>
      <c r="D18" s="76">
        <v>21701</v>
      </c>
      <c r="E18" s="91"/>
      <c r="F18" s="77" t="s">
        <v>77</v>
      </c>
      <c r="G18" s="77" t="s">
        <v>83</v>
      </c>
      <c r="H18" s="98"/>
      <c r="I18" s="99"/>
      <c r="J18" s="100"/>
      <c r="K18" s="78"/>
      <c r="L18" s="79"/>
      <c r="M18" s="79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IF(OR(D18="",B18="",V20=""),0,IF(OR(C18="UM",C18="JM",C18="SM",C18="UK",C18="JK",C18="SK"),"",Q18*(IF(ABS(1900-YEAR((V20+1)-D18))&lt;29,0,(VLOOKUP((YEAR(V20)-YEAR(D18)),'Meltzer-Malone'!$A$3:$B$63,2))))))</f>
        <v>0</v>
      </c>
      <c r="S18" s="85"/>
      <c r="T18" s="86"/>
      <c r="U18" s="84" t="str">
        <f t="shared" si="4"/>
        <v/>
      </c>
      <c r="V18" s="93">
        <f>R5</f>
        <v>43029</v>
      </c>
      <c r="W18" s="64"/>
      <c r="X18" s="64"/>
    </row>
    <row r="19" spans="1:25" s="10" customFormat="1" ht="20.25" customHeight="1" x14ac:dyDescent="0.2">
      <c r="A19" s="92"/>
      <c r="B19" s="74"/>
      <c r="C19" s="75"/>
      <c r="D19" s="76"/>
      <c r="E19" s="91"/>
      <c r="F19" s="77"/>
      <c r="G19" s="77"/>
      <c r="H19" s="98"/>
      <c r="I19" s="99"/>
      <c r="J19" s="100"/>
      <c r="K19" s="78"/>
      <c r="L19" s="79"/>
      <c r="M19" s="79"/>
      <c r="N19" s="80">
        <f t="shared" si="0"/>
        <v>0</v>
      </c>
      <c r="O19" s="80">
        <f t="shared" si="1"/>
        <v>0</v>
      </c>
      <c r="P19" s="80">
        <f t="shared" si="2"/>
        <v>0</v>
      </c>
      <c r="Q19" s="81" t="str">
        <f t="shared" si="3"/>
        <v/>
      </c>
      <c r="R19" s="81">
        <f>IF(OR(D19="",B19="",V21=""),0,IF(OR(C19="UM",C19="JM",C19="SM",C19="UK",C19="JK",C19="SK"),"",Q19*(IF(ABS(1900-YEAR((V21+1)-D19))&lt;29,0,(VLOOKUP((YEAR(V21)-YEAR(D19)),'Meltzer-Malone'!$A$3:$B$63,2))))))</f>
        <v>0</v>
      </c>
      <c r="S19" s="85"/>
      <c r="T19" s="86"/>
      <c r="U19" s="84" t="str">
        <f t="shared" si="4"/>
        <v/>
      </c>
      <c r="V19" s="93">
        <f>R5</f>
        <v>43029</v>
      </c>
      <c r="W19" s="64"/>
      <c r="X19" s="64"/>
    </row>
    <row r="20" spans="1:25" s="10" customFormat="1" ht="20.25" customHeight="1" x14ac:dyDescent="0.2">
      <c r="A20"/>
      <c r="B20"/>
      <c r="C20"/>
      <c r="D20"/>
      <c r="E20"/>
      <c r="F20"/>
      <c r="G20"/>
      <c r="H20" s="36"/>
      <c r="I20" s="4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/>
      <c r="V20" s="93">
        <f>R5</f>
        <v>43029</v>
      </c>
      <c r="W20" s="64"/>
      <c r="X20" s="64"/>
      <c r="Y20" s="1"/>
    </row>
    <row r="21" spans="1:25" s="10" customFormat="1" ht="20.25" customHeight="1" x14ac:dyDescent="0.25">
      <c r="A21" s="67" t="s">
        <v>17</v>
      </c>
      <c r="B21"/>
      <c r="C21" s="105"/>
      <c r="D21" s="105"/>
      <c r="E21" s="105"/>
      <c r="F21" s="105"/>
      <c r="G21" s="69" t="s">
        <v>33</v>
      </c>
      <c r="H21" s="63">
        <v>1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7"/>
      <c r="V21" s="93">
        <f>R5</f>
        <v>43029</v>
      </c>
      <c r="W21" s="64"/>
      <c r="X21" s="64"/>
      <c r="Y21" s="1"/>
    </row>
    <row r="22" spans="1:25" s="10" customFormat="1" ht="20.25" customHeight="1" x14ac:dyDescent="0.25">
      <c r="A22" s="7"/>
      <c r="B22"/>
      <c r="C22" s="104" t="s">
        <v>20</v>
      </c>
      <c r="D22" s="104"/>
      <c r="E22" s="104"/>
      <c r="F22" s="104"/>
      <c r="G22" s="59" t="s">
        <v>20</v>
      </c>
      <c r="H22" s="63">
        <v>2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"/>
      <c r="V22" s="93">
        <f>R5</f>
        <v>43029</v>
      </c>
      <c r="W22" s="64"/>
      <c r="X22" s="64"/>
      <c r="Y22" s="1"/>
    </row>
    <row r="23" spans="1:25" s="10" customFormat="1" ht="20.25" customHeight="1" x14ac:dyDescent="0.25">
      <c r="A23" s="67" t="s">
        <v>32</v>
      </c>
      <c r="B23"/>
      <c r="C23" s="104"/>
      <c r="D23" s="104"/>
      <c r="E23" s="104"/>
      <c r="F23" s="104"/>
      <c r="G23" s="60"/>
      <c r="H23" s="63">
        <v>3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7"/>
      <c r="V23" s="93">
        <f>R5</f>
        <v>43029</v>
      </c>
      <c r="W23" s="64"/>
      <c r="X23" s="64"/>
      <c r="Y23" s="1"/>
    </row>
    <row r="24" spans="1:25" s="10" customFormat="1" ht="20.25" customHeight="1" x14ac:dyDescent="0.25">
      <c r="A24" s="57"/>
      <c r="B24"/>
      <c r="C24" s="104"/>
      <c r="D24" s="104"/>
      <c r="E24" s="104"/>
      <c r="F24" s="104"/>
      <c r="G24" s="60"/>
      <c r="H24" s="63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7"/>
      <c r="V24" s="93">
        <f>R5</f>
        <v>43029</v>
      </c>
      <c r="W24" s="64"/>
      <c r="X24" s="64"/>
      <c r="Y24" s="1"/>
    </row>
    <row r="25" spans="1:25" s="8" customFormat="1" ht="9" customHeight="1" x14ac:dyDescent="0.25">
      <c r="A25" s="57"/>
      <c r="B25"/>
      <c r="C25" s="104"/>
      <c r="D25" s="104"/>
      <c r="E25" s="104"/>
      <c r="F25" s="104"/>
      <c r="G25" s="60"/>
      <c r="H25" s="63"/>
      <c r="I25" s="29"/>
      <c r="J25" s="43"/>
      <c r="K25" s="43"/>
      <c r="L25" s="43"/>
      <c r="M25" s="43"/>
      <c r="N25" s="43"/>
      <c r="O25" s="43"/>
      <c r="P25" s="43"/>
      <c r="Q25" s="42"/>
      <c r="R25" s="42"/>
      <c r="S25" s="42"/>
      <c r="T25" s="42"/>
      <c r="U25" s="7"/>
      <c r="V25" s="1"/>
      <c r="W25" s="64"/>
      <c r="X25" s="64"/>
      <c r="Y25" s="1"/>
    </row>
    <row r="26" spans="1:25" customFormat="1" ht="15.75" x14ac:dyDescent="0.25">
      <c r="A26" s="7"/>
      <c r="C26" s="63"/>
      <c r="D26" s="29"/>
      <c r="E26" s="29"/>
      <c r="F26" s="29"/>
      <c r="G26" s="70" t="s">
        <v>38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5"/>
      <c r="V26" s="5"/>
      <c r="W26" s="5"/>
      <c r="X26" s="5"/>
      <c r="Y26" s="1"/>
    </row>
    <row r="27" spans="1:25" s="7" customFormat="1" ht="15.75" x14ac:dyDescent="0.25">
      <c r="A27" s="2"/>
      <c r="B27" s="2"/>
      <c r="C27" s="30"/>
      <c r="D27" s="31"/>
      <c r="E27" s="31"/>
      <c r="F27" s="32"/>
      <c r="G27" s="70" t="s">
        <v>35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5"/>
      <c r="Y27" s="1"/>
    </row>
    <row r="28" spans="1:25" s="7" customFormat="1" ht="15.75" x14ac:dyDescent="0.25">
      <c r="A28" s="67" t="s">
        <v>18</v>
      </c>
      <c r="B28"/>
      <c r="C28" s="105"/>
      <c r="D28" s="105"/>
      <c r="E28" s="105"/>
      <c r="F28" s="105"/>
      <c r="G28" s="70" t="s">
        <v>37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5"/>
    </row>
    <row r="29" spans="1:25" s="7" customFormat="1" ht="15" x14ac:dyDescent="0.25">
      <c r="A29" s="2"/>
      <c r="B29" s="2"/>
      <c r="C29" s="105"/>
      <c r="D29" s="105"/>
      <c r="E29" s="105"/>
      <c r="F29" s="105"/>
      <c r="G29" s="58"/>
      <c r="H29" s="29"/>
      <c r="I29" s="61"/>
      <c r="J29" s="2"/>
      <c r="K29" s="2"/>
      <c r="L29" s="2"/>
      <c r="M29" s="2"/>
      <c r="N29" s="2"/>
      <c r="O29" s="2"/>
      <c r="P29" s="2"/>
      <c r="Q29" s="40"/>
      <c r="R29" s="40"/>
      <c r="S29" s="40"/>
      <c r="T29" s="40"/>
      <c r="U29" s="5"/>
    </row>
    <row r="30" spans="1:25" s="7" customFormat="1" ht="15.75" x14ac:dyDescent="0.25">
      <c r="A30" s="68" t="s">
        <v>36</v>
      </c>
      <c r="B30" s="53"/>
      <c r="C30" s="105"/>
      <c r="D30" s="105"/>
      <c r="E30" s="105"/>
      <c r="F30" s="105"/>
      <c r="G30" s="70" t="s">
        <v>22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5"/>
    </row>
    <row r="31" spans="1:25" s="7" customFormat="1" ht="15" x14ac:dyDescent="0.25">
      <c r="A31" s="2"/>
      <c r="B31" s="2"/>
      <c r="C31" s="105"/>
      <c r="D31" s="105"/>
      <c r="E31" s="105"/>
      <c r="F31" s="105"/>
      <c r="G31" s="58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5"/>
    </row>
    <row r="32" spans="1:25" ht="15" x14ac:dyDescent="0.25">
      <c r="A32" s="53" t="s">
        <v>21</v>
      </c>
      <c r="B32" s="53"/>
      <c r="C32" s="33" t="s">
        <v>43</v>
      </c>
      <c r="D32" s="34"/>
      <c r="E32" s="34"/>
      <c r="F32" s="35"/>
      <c r="G32" s="5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ht="15" x14ac:dyDescent="0.25">
      <c r="A33" s="5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5"/>
      <c r="P33" s="5"/>
      <c r="Q33" s="5"/>
      <c r="R33" s="5"/>
      <c r="S33" s="5"/>
      <c r="T33" s="5"/>
    </row>
    <row r="34" spans="1:20" ht="15" x14ac:dyDescent="0.25">
      <c r="A34" s="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5"/>
      <c r="P34" s="5"/>
      <c r="Q34" s="5"/>
      <c r="R34" s="5"/>
      <c r="S34" s="5"/>
      <c r="T34" s="5"/>
    </row>
    <row r="35" spans="1:20" ht="15" x14ac:dyDescent="0.25">
      <c r="C35" s="3"/>
      <c r="D35" s="4"/>
      <c r="E35" s="4"/>
      <c r="F35" s="5"/>
      <c r="G35" s="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x14ac:dyDescent="0.2">
      <c r="H36" s="56"/>
      <c r="I36" s="62"/>
    </row>
  </sheetData>
  <mergeCells count="27">
    <mergeCell ref="C22:F22"/>
    <mergeCell ref="I22:T22"/>
    <mergeCell ref="F1:P1"/>
    <mergeCell ref="F2:P2"/>
    <mergeCell ref="C5:F5"/>
    <mergeCell ref="H5:K5"/>
    <mergeCell ref="M5:P5"/>
    <mergeCell ref="C21:F21"/>
    <mergeCell ref="I21:T21"/>
    <mergeCell ref="C30:F30"/>
    <mergeCell ref="C23:F23"/>
    <mergeCell ref="I23:T23"/>
    <mergeCell ref="C24:F24"/>
    <mergeCell ref="I24:T24"/>
    <mergeCell ref="C25:F25"/>
    <mergeCell ref="H27:T27"/>
    <mergeCell ref="H28:T28"/>
    <mergeCell ref="C29:F29"/>
    <mergeCell ref="H26:T26"/>
    <mergeCell ref="C28:F28"/>
    <mergeCell ref="H30:T30"/>
    <mergeCell ref="H35:T35"/>
    <mergeCell ref="C31:F31"/>
    <mergeCell ref="H31:T31"/>
    <mergeCell ref="H32:T32"/>
    <mergeCell ref="B33:N33"/>
    <mergeCell ref="B34:N34"/>
  </mergeCells>
  <conditionalFormatting sqref="H9:M19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19">
      <formula1>"44,48,53,58,63,69,75,+75,'+75,75+,90,+90,'+90,90+,50,56,62,69,77,85,94,+94,'+94,94+,105,+105,'+105,105+"</formula1>
    </dataValidation>
    <dataValidation type="list" allowBlank="1" showInputMessage="1" showErrorMessage="1" errorTitle="Feil_i_kategori" error="Feil verdi i kategori" sqref="C9:C19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2"/>
  <sheetViews>
    <sheetView showGridLines="0" showRowColHeaders="0" showZeros="0" showOutlineSymbols="0" zoomScale="90" zoomScaleNormal="90" zoomScaleSheetLayoutView="75" zoomScalePageLayoutView="90" workbookViewId="0">
      <selection activeCell="H11" sqref="H11:H24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6" t="s">
        <v>39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4" ht="24.75" customHeight="1" x14ac:dyDescent="0.5">
      <c r="F2" s="107" t="s">
        <v>34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9" t="s">
        <v>63</v>
      </c>
      <c r="D5" s="109"/>
      <c r="E5" s="109"/>
      <c r="F5" s="109"/>
      <c r="G5" s="72" t="s">
        <v>0</v>
      </c>
      <c r="H5" s="109" t="s">
        <v>64</v>
      </c>
      <c r="I5" s="109"/>
      <c r="J5" s="109"/>
      <c r="K5" s="109"/>
      <c r="L5" s="71" t="s">
        <v>1</v>
      </c>
      <c r="M5" s="110" t="s">
        <v>65</v>
      </c>
      <c r="N5" s="110"/>
      <c r="O5" s="110"/>
      <c r="P5" s="110"/>
      <c r="Q5" s="71" t="s">
        <v>2</v>
      </c>
      <c r="R5" s="94">
        <v>43029</v>
      </c>
      <c r="S5" s="73" t="s">
        <v>24</v>
      </c>
      <c r="T5" s="90">
        <v>3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25" customHeight="1" x14ac:dyDescent="0.2">
      <c r="A9" s="92">
        <v>77</v>
      </c>
      <c r="B9" s="74"/>
      <c r="C9" s="75" t="s">
        <v>88</v>
      </c>
      <c r="D9" s="76">
        <v>33484</v>
      </c>
      <c r="E9" s="91"/>
      <c r="F9" s="77" t="s">
        <v>87</v>
      </c>
      <c r="G9" s="77" t="s">
        <v>83</v>
      </c>
      <c r="H9" s="95"/>
      <c r="I9" s="96"/>
      <c r="J9" s="97"/>
      <c r="K9" s="78"/>
      <c r="L9" s="79"/>
      <c r="M9" s="79"/>
      <c r="N9" s="80">
        <f t="shared" ref="N9:N25" si="0">IF(MAX(H9:J9)&lt;0,0,TRUNC(MAX(H9:J9)/1)*1)</f>
        <v>0</v>
      </c>
      <c r="O9" s="80">
        <f t="shared" ref="O9:O25" si="1">IF(MAX(K9:M9)&lt;0,0,TRUNC(MAX(K9:M9)/1)*1)</f>
        <v>0</v>
      </c>
      <c r="P9" s="80">
        <f t="shared" ref="P9:P25" si="2">IF(N9=0,0,IF(O9=0,0,SUM(N9:O9)))</f>
        <v>0</v>
      </c>
      <c r="Q9" s="81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1">
        <f>IF(OR(D9="",B9="",V9=""),0,IF(OR(C9="UM",C9="JM",C9="SM",C9="UK",C9="JK",C9="SK"),"",Q9*(IF(ABS(1900-YEAR((V9+1)-D9))&lt;29,0,(VLOOKUP((YEAR(V9)-YEAR(D9)),'Meltzer-Malone'!$A$3:$B$63,2))))))</f>
        <v>0</v>
      </c>
      <c r="S9" s="82"/>
      <c r="T9" s="83"/>
      <c r="U9" s="84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3">
        <f>R5</f>
        <v>43029</v>
      </c>
      <c r="W9" s="64"/>
      <c r="X9" s="64"/>
    </row>
    <row r="10" spans="1:24" s="10" customFormat="1" ht="20.25" customHeight="1" x14ac:dyDescent="0.2">
      <c r="A10" s="92">
        <v>77</v>
      </c>
      <c r="B10" s="74"/>
      <c r="C10" s="75" t="s">
        <v>88</v>
      </c>
      <c r="D10" s="76">
        <v>34156</v>
      </c>
      <c r="E10" s="91"/>
      <c r="F10" s="77" t="s">
        <v>85</v>
      </c>
      <c r="G10" s="77" t="s">
        <v>86</v>
      </c>
      <c r="H10" s="98"/>
      <c r="I10" s="99"/>
      <c r="J10" s="100"/>
      <c r="K10" s="78"/>
      <c r="L10" s="79"/>
      <c r="M10" s="79"/>
      <c r="N10" s="80">
        <f t="shared" si="0"/>
        <v>0</v>
      </c>
      <c r="O10" s="80">
        <f t="shared" si="1"/>
        <v>0</v>
      </c>
      <c r="P10" s="80">
        <f t="shared" si="2"/>
        <v>0</v>
      </c>
      <c r="Q10" s="81" t="str">
        <f t="shared" ref="Q10:Q25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1">
        <f>IF(OR(D10="",B10="",V10=""),0,IF(OR(C10="UM",C10="JM",C10="SM",C10="UK",C10="JK",C10="SK"),"",Q10*(IF(ABS(1900-YEAR((V10+1)-D10))&lt;29,0,(VLOOKUP((YEAR(V10)-YEAR(D10)),'Meltzer-Malone'!$A$3:$B$63,2))))))</f>
        <v>0</v>
      </c>
      <c r="S10" s="85"/>
      <c r="T10" s="86"/>
      <c r="U10" s="84" t="str">
        <f t="shared" ref="U10:U25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93">
        <f>R5</f>
        <v>43029</v>
      </c>
      <c r="W10" s="64"/>
      <c r="X10" s="64"/>
    </row>
    <row r="11" spans="1:24" s="10" customFormat="1" ht="20.25" customHeight="1" x14ac:dyDescent="0.2">
      <c r="A11" s="92">
        <v>77</v>
      </c>
      <c r="B11" s="74"/>
      <c r="C11" s="75" t="s">
        <v>88</v>
      </c>
      <c r="D11" s="76">
        <v>33342</v>
      </c>
      <c r="E11" s="91"/>
      <c r="F11" s="77" t="s">
        <v>89</v>
      </c>
      <c r="G11" s="77" t="s">
        <v>86</v>
      </c>
      <c r="H11" s="98"/>
      <c r="I11" s="99"/>
      <c r="J11" s="100"/>
      <c r="K11" s="78"/>
      <c r="L11" s="79"/>
      <c r="M11" s="79"/>
      <c r="N11" s="80">
        <f t="shared" si="0"/>
        <v>0</v>
      </c>
      <c r="O11" s="80">
        <f t="shared" si="1"/>
        <v>0</v>
      </c>
      <c r="P11" s="80">
        <f t="shared" si="2"/>
        <v>0</v>
      </c>
      <c r="Q11" s="81" t="str">
        <f t="shared" si="3"/>
        <v/>
      </c>
      <c r="R11" s="81">
        <f>IF(OR(D11="",B11="",V11=""),0,IF(OR(C11="UM",C11="JM",C11="SM",C11="UK",C11="JK",C11="SK"),"",Q11*(IF(ABS(1900-YEAR((V11+1)-D11))&lt;29,0,(VLOOKUP((YEAR(V11)-YEAR(D11)),'Meltzer-Malone'!$A$3:$B$63,2))))))</f>
        <v>0</v>
      </c>
      <c r="S11" s="85"/>
      <c r="T11" s="86"/>
      <c r="U11" s="84" t="str">
        <f t="shared" si="4"/>
        <v/>
      </c>
      <c r="V11" s="93">
        <f>R5</f>
        <v>43029</v>
      </c>
      <c r="W11" s="64"/>
      <c r="X11" s="64"/>
    </row>
    <row r="12" spans="1:24" s="10" customFormat="1" ht="20.25" customHeight="1" x14ac:dyDescent="0.2">
      <c r="A12" s="92"/>
      <c r="B12" s="74"/>
      <c r="C12" s="75"/>
      <c r="D12" s="76"/>
      <c r="E12" s="91"/>
      <c r="F12" s="77"/>
      <c r="G12" s="77"/>
      <c r="H12" s="98"/>
      <c r="I12" s="99"/>
      <c r="J12" s="100"/>
      <c r="K12" s="78"/>
      <c r="L12" s="79"/>
      <c r="M12" s="79"/>
      <c r="N12" s="80">
        <f t="shared" si="0"/>
        <v>0</v>
      </c>
      <c r="O12" s="80">
        <f t="shared" si="1"/>
        <v>0</v>
      </c>
      <c r="P12" s="80">
        <f t="shared" si="2"/>
        <v>0</v>
      </c>
      <c r="Q12" s="81" t="str">
        <f t="shared" si="3"/>
        <v/>
      </c>
      <c r="R12" s="81">
        <f>IF(OR(D12="",B12="",V12=""),0,IF(OR(C12="UM",C12="JM",C12="SM",C12="UK",C12="JK",C12="SK"),"",Q12*(IF(ABS(1900-YEAR((V12+1)-D12))&lt;29,0,(VLOOKUP((YEAR(V12)-YEAR(D12)),'Meltzer-Malone'!$A$3:$B$63,2))))))</f>
        <v>0</v>
      </c>
      <c r="S12" s="85"/>
      <c r="T12" s="86" t="s">
        <v>20</v>
      </c>
      <c r="U12" s="84" t="str">
        <f t="shared" si="4"/>
        <v/>
      </c>
      <c r="V12" s="93">
        <f>R5</f>
        <v>43029</v>
      </c>
      <c r="W12" s="64"/>
      <c r="X12" s="64"/>
    </row>
    <row r="13" spans="1:24" s="10" customFormat="1" ht="20.25" customHeight="1" x14ac:dyDescent="0.2">
      <c r="A13" s="92">
        <v>85</v>
      </c>
      <c r="B13" s="74"/>
      <c r="C13" s="75" t="s">
        <v>88</v>
      </c>
      <c r="D13" s="76">
        <v>34814</v>
      </c>
      <c r="E13" s="91"/>
      <c r="F13" s="77" t="s">
        <v>90</v>
      </c>
      <c r="G13" s="77" t="s">
        <v>84</v>
      </c>
      <c r="H13" s="98"/>
      <c r="I13" s="99"/>
      <c r="J13" s="100"/>
      <c r="K13" s="78"/>
      <c r="L13" s="79"/>
      <c r="M13" s="79"/>
      <c r="N13" s="80">
        <f t="shared" si="0"/>
        <v>0</v>
      </c>
      <c r="O13" s="80">
        <f t="shared" si="1"/>
        <v>0</v>
      </c>
      <c r="P13" s="80">
        <f t="shared" si="2"/>
        <v>0</v>
      </c>
      <c r="Q13" s="81" t="str">
        <f t="shared" si="3"/>
        <v/>
      </c>
      <c r="R13" s="81">
        <f>IF(OR(D13="",B13="",V13=""),0,IF(OR(C13="UM",C13="JM",C13="SM",C13="UK",C13="JK",C13="SK"),"",Q13*(IF(ABS(1900-YEAR((V13+1)-D13))&lt;29,0,(VLOOKUP((YEAR(V13)-YEAR(D13)),'Meltzer-Malone'!$A$3:$B$63,2))))))</f>
        <v>0</v>
      </c>
      <c r="S13" s="85"/>
      <c r="T13" s="86" t="s">
        <v>20</v>
      </c>
      <c r="U13" s="84" t="str">
        <f t="shared" si="4"/>
        <v/>
      </c>
      <c r="V13" s="93">
        <f>R5</f>
        <v>43029</v>
      </c>
      <c r="W13" s="64"/>
      <c r="X13" s="64"/>
    </row>
    <row r="14" spans="1:24" s="10" customFormat="1" ht="20.25" customHeight="1" x14ac:dyDescent="0.2">
      <c r="A14" s="92">
        <v>85</v>
      </c>
      <c r="B14" s="74"/>
      <c r="C14" s="75" t="s">
        <v>88</v>
      </c>
      <c r="D14" s="76">
        <v>31524</v>
      </c>
      <c r="E14" s="91"/>
      <c r="F14" s="77" t="s">
        <v>91</v>
      </c>
      <c r="G14" s="77" t="s">
        <v>92</v>
      </c>
      <c r="H14" s="98"/>
      <c r="I14" s="99"/>
      <c r="J14" s="100"/>
      <c r="K14" s="78"/>
      <c r="L14" s="79"/>
      <c r="M14" s="79"/>
      <c r="N14" s="80">
        <f t="shared" si="0"/>
        <v>0</v>
      </c>
      <c r="O14" s="80">
        <f t="shared" si="1"/>
        <v>0</v>
      </c>
      <c r="P14" s="80">
        <f t="shared" si="2"/>
        <v>0</v>
      </c>
      <c r="Q14" s="81" t="str">
        <f t="shared" si="3"/>
        <v/>
      </c>
      <c r="R14" s="81">
        <f>IF(OR(D14="",B14="",V14=""),0,IF(OR(C14="UM",C14="JM",C14="SM",C14="UK",C14="JK",C14="SK"),"",Q14*(IF(ABS(1900-YEAR((V14+1)-D14))&lt;29,0,(VLOOKUP((YEAR(V14)-YEAR(D14)),'Meltzer-Malone'!$A$3:$B$63,2))))))</f>
        <v>0</v>
      </c>
      <c r="S14" s="85"/>
      <c r="T14" s="86" t="s">
        <v>20</v>
      </c>
      <c r="U14" s="84" t="str">
        <f t="shared" si="4"/>
        <v/>
      </c>
      <c r="V14" s="93">
        <f>R5</f>
        <v>43029</v>
      </c>
      <c r="W14" s="64"/>
      <c r="X14" s="64"/>
    </row>
    <row r="15" spans="1:24" s="10" customFormat="1" ht="20.25" customHeight="1" x14ac:dyDescent="0.2">
      <c r="A15" s="92">
        <v>85</v>
      </c>
      <c r="B15" s="74"/>
      <c r="C15" s="75" t="s">
        <v>88</v>
      </c>
      <c r="D15" s="76">
        <v>33427</v>
      </c>
      <c r="E15" s="91"/>
      <c r="F15" s="77" t="s">
        <v>93</v>
      </c>
      <c r="G15" s="77" t="s">
        <v>84</v>
      </c>
      <c r="H15" s="98"/>
      <c r="I15" s="99"/>
      <c r="J15" s="100"/>
      <c r="K15" s="78"/>
      <c r="L15" s="79"/>
      <c r="M15" s="79"/>
      <c r="N15" s="80">
        <f t="shared" si="0"/>
        <v>0</v>
      </c>
      <c r="O15" s="80">
        <f t="shared" si="1"/>
        <v>0</v>
      </c>
      <c r="P15" s="80">
        <f t="shared" si="2"/>
        <v>0</v>
      </c>
      <c r="Q15" s="81" t="str">
        <f t="shared" si="3"/>
        <v/>
      </c>
      <c r="R15" s="81">
        <f>IF(OR(D15="",B15="",V15=""),0,IF(OR(C15="UM",C15="JM",C15="SM",C15="UK",C15="JK",C15="SK"),"",Q15*(IF(ABS(1900-YEAR((V15+1)-D15))&lt;29,0,(VLOOKUP((YEAR(V15)-YEAR(D15)),'Meltzer-Malone'!$A$3:$B$63,2))))))</f>
        <v>0</v>
      </c>
      <c r="S15" s="85"/>
      <c r="T15" s="86"/>
      <c r="U15" s="84" t="str">
        <f t="shared" si="4"/>
        <v/>
      </c>
      <c r="V15" s="93">
        <f>R5</f>
        <v>43029</v>
      </c>
      <c r="W15" s="64"/>
      <c r="X15" s="64"/>
    </row>
    <row r="16" spans="1:24" s="10" customFormat="1" ht="20.25" customHeight="1" x14ac:dyDescent="0.2">
      <c r="A16" s="92">
        <v>85</v>
      </c>
      <c r="B16" s="74"/>
      <c r="C16" s="75" t="s">
        <v>88</v>
      </c>
      <c r="D16" s="76">
        <v>31524</v>
      </c>
      <c r="E16" s="91"/>
      <c r="F16" s="77" t="s">
        <v>94</v>
      </c>
      <c r="G16" s="77" t="s">
        <v>92</v>
      </c>
      <c r="H16" s="98"/>
      <c r="I16" s="99"/>
      <c r="J16" s="100"/>
      <c r="K16" s="78"/>
      <c r="L16" s="79"/>
      <c r="M16" s="79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5"/>
      <c r="T16" s="86"/>
      <c r="U16" s="84" t="str">
        <f t="shared" si="4"/>
        <v/>
      </c>
      <c r="V16" s="93">
        <f>R5</f>
        <v>43029</v>
      </c>
      <c r="W16" s="64"/>
      <c r="X16" s="64"/>
    </row>
    <row r="17" spans="1:25" s="10" customFormat="1" ht="20.25" customHeight="1" x14ac:dyDescent="0.2">
      <c r="A17" s="92"/>
      <c r="B17" s="74"/>
      <c r="C17" s="75"/>
      <c r="D17" s="76"/>
      <c r="E17" s="91"/>
      <c r="F17" s="77"/>
      <c r="G17" s="77"/>
      <c r="H17" s="98"/>
      <c r="I17" s="99"/>
      <c r="J17" s="100"/>
      <c r="K17" s="78"/>
      <c r="L17" s="79"/>
      <c r="M17" s="79"/>
      <c r="N17" s="80"/>
      <c r="O17" s="80"/>
      <c r="P17" s="80"/>
      <c r="Q17" s="81"/>
      <c r="R17" s="81"/>
      <c r="S17" s="85"/>
      <c r="T17" s="86"/>
      <c r="U17" s="84"/>
      <c r="V17" s="93"/>
      <c r="W17" s="64"/>
      <c r="X17" s="64"/>
    </row>
    <row r="18" spans="1:25" s="10" customFormat="1" ht="20.25" customHeight="1" x14ac:dyDescent="0.2">
      <c r="A18" s="92">
        <v>94</v>
      </c>
      <c r="B18" s="74"/>
      <c r="C18" s="75" t="s">
        <v>88</v>
      </c>
      <c r="D18" s="76">
        <v>32027</v>
      </c>
      <c r="E18" s="91"/>
      <c r="F18" s="77" t="s">
        <v>95</v>
      </c>
      <c r="G18" s="77" t="s">
        <v>64</v>
      </c>
      <c r="H18" s="98"/>
      <c r="I18" s="99"/>
      <c r="J18" s="100"/>
      <c r="K18" s="78"/>
      <c r="L18" s="79"/>
      <c r="M18" s="79"/>
      <c r="N18" s="80"/>
      <c r="O18" s="80"/>
      <c r="P18" s="80"/>
      <c r="Q18" s="81"/>
      <c r="R18" s="81"/>
      <c r="S18" s="85"/>
      <c r="T18" s="86"/>
      <c r="U18" s="84"/>
      <c r="V18" s="93">
        <f>R5</f>
        <v>43029</v>
      </c>
      <c r="W18" s="64"/>
      <c r="X18" s="64"/>
    </row>
    <row r="19" spans="1:25" s="10" customFormat="1" ht="20.25" customHeight="1" x14ac:dyDescent="0.2">
      <c r="A19" s="92">
        <v>94</v>
      </c>
      <c r="B19" s="74"/>
      <c r="C19" s="75" t="s">
        <v>88</v>
      </c>
      <c r="D19" s="76">
        <v>31042</v>
      </c>
      <c r="E19" s="91"/>
      <c r="F19" s="77" t="s">
        <v>96</v>
      </c>
      <c r="G19" s="77" t="s">
        <v>83</v>
      </c>
      <c r="H19" s="98"/>
      <c r="I19" s="99"/>
      <c r="J19" s="100"/>
      <c r="K19" s="78"/>
      <c r="L19" s="79"/>
      <c r="M19" s="79"/>
      <c r="N19" s="80">
        <f t="shared" si="0"/>
        <v>0</v>
      </c>
      <c r="O19" s="80">
        <f t="shared" si="1"/>
        <v>0</v>
      </c>
      <c r="P19" s="80">
        <f t="shared" si="2"/>
        <v>0</v>
      </c>
      <c r="Q19" s="81" t="str">
        <f t="shared" si="3"/>
        <v/>
      </c>
      <c r="R19" s="81">
        <f>IF(OR(D19="",B19="",V18=""),0,IF(OR(C19="UM",C19="JM",C19="SM",C19="UK",C19="JK",C19="SK"),"",Q19*(IF(ABS(1900-YEAR((V18+1)-D19))&lt;29,0,(VLOOKUP((YEAR(V18)-YEAR(D19)),'Meltzer-Malone'!$A$3:$B$63,2))))))</f>
        <v>0</v>
      </c>
      <c r="S19" s="85"/>
      <c r="T19" s="86"/>
      <c r="U19" s="84" t="str">
        <f t="shared" si="4"/>
        <v/>
      </c>
      <c r="V19" s="93">
        <f>R5</f>
        <v>43029</v>
      </c>
      <c r="W19" s="64"/>
      <c r="X19" s="64"/>
    </row>
    <row r="20" spans="1:25" s="10" customFormat="1" ht="20.25" customHeight="1" x14ac:dyDescent="0.2">
      <c r="A20" s="92">
        <v>94</v>
      </c>
      <c r="B20" s="74"/>
      <c r="C20" s="75" t="s">
        <v>88</v>
      </c>
      <c r="D20" s="76">
        <v>33726</v>
      </c>
      <c r="E20" s="91"/>
      <c r="F20" s="77" t="s">
        <v>97</v>
      </c>
      <c r="G20" s="77" t="s">
        <v>64</v>
      </c>
      <c r="H20" s="98"/>
      <c r="I20" s="99"/>
      <c r="J20" s="100"/>
      <c r="K20" s="78"/>
      <c r="L20" s="79"/>
      <c r="M20" s="79"/>
      <c r="N20" s="80">
        <f t="shared" si="0"/>
        <v>0</v>
      </c>
      <c r="O20" s="80">
        <f t="shared" si="1"/>
        <v>0</v>
      </c>
      <c r="P20" s="80">
        <f t="shared" si="2"/>
        <v>0</v>
      </c>
      <c r="Q20" s="81" t="str">
        <f t="shared" si="3"/>
        <v/>
      </c>
      <c r="R20" s="81">
        <f>IF(OR(D20="",B20="",V19=""),0,IF(OR(C20="UM",C20="JM",C20="SM",C20="UK",C20="JK",C20="SK"),"",Q20*(IF(ABS(1900-YEAR((V19+1)-D20))&lt;29,0,(VLOOKUP((YEAR(V19)-YEAR(D20)),'Meltzer-Malone'!$A$3:$B$63,2))))))</f>
        <v>0</v>
      </c>
      <c r="S20" s="85"/>
      <c r="T20" s="86" t="s">
        <v>20</v>
      </c>
      <c r="U20" s="84" t="str">
        <f t="shared" si="4"/>
        <v/>
      </c>
      <c r="V20" s="93">
        <f>R5</f>
        <v>43029</v>
      </c>
      <c r="W20" s="64"/>
      <c r="X20" s="64"/>
    </row>
    <row r="21" spans="1:25" s="10" customFormat="1" ht="20.25" customHeight="1" x14ac:dyDescent="0.2">
      <c r="A21" s="92">
        <v>94</v>
      </c>
      <c r="B21" s="74"/>
      <c r="C21" s="75" t="s">
        <v>88</v>
      </c>
      <c r="D21" s="76">
        <v>34699</v>
      </c>
      <c r="E21" s="91"/>
      <c r="F21" s="77" t="s">
        <v>98</v>
      </c>
      <c r="G21" s="77" t="s">
        <v>49</v>
      </c>
      <c r="H21" s="98"/>
      <c r="I21" s="99"/>
      <c r="J21" s="100"/>
      <c r="K21" s="78"/>
      <c r="L21" s="79"/>
      <c r="M21" s="79"/>
      <c r="N21" s="80">
        <f t="shared" si="0"/>
        <v>0</v>
      </c>
      <c r="O21" s="80">
        <f t="shared" si="1"/>
        <v>0</v>
      </c>
      <c r="P21" s="80">
        <f t="shared" si="2"/>
        <v>0</v>
      </c>
      <c r="Q21" s="81" t="str">
        <f t="shared" si="3"/>
        <v/>
      </c>
      <c r="R21" s="81">
        <f>IF(OR(D21="",B21="",V20=""),0,IF(OR(C21="UM",C21="JM",C21="SM",C21="UK",C21="JK",C21="SK"),"",Q21*(IF(ABS(1900-YEAR((V20+1)-D21))&lt;29,0,(VLOOKUP((YEAR(V20)-YEAR(D21)),'Meltzer-Malone'!$A$3:$B$63,2))))))</f>
        <v>0</v>
      </c>
      <c r="S21" s="85"/>
      <c r="T21" s="86"/>
      <c r="U21" s="84" t="str">
        <f t="shared" si="4"/>
        <v/>
      </c>
      <c r="V21" s="93">
        <f>R5</f>
        <v>43029</v>
      </c>
      <c r="W21" s="64"/>
      <c r="X21" s="64"/>
      <c r="Y21" s="1"/>
    </row>
    <row r="22" spans="1:25" s="10" customFormat="1" ht="20.25" customHeight="1" x14ac:dyDescent="0.2">
      <c r="A22" s="92">
        <v>94</v>
      </c>
      <c r="B22" s="74"/>
      <c r="C22" s="75" t="s">
        <v>88</v>
      </c>
      <c r="D22" s="76">
        <v>34473</v>
      </c>
      <c r="E22" s="91"/>
      <c r="F22" s="77" t="s">
        <v>99</v>
      </c>
      <c r="G22" s="77" t="s">
        <v>84</v>
      </c>
      <c r="H22" s="98"/>
      <c r="I22" s="99"/>
      <c r="J22" s="100"/>
      <c r="K22" s="78"/>
      <c r="L22" s="79"/>
      <c r="M22" s="79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IF(OR(D22="",B22="",V21=""),0,IF(OR(C22="UM",C22="JM",C22="SM",C22="UK",C22="JK",C22="SK"),"",Q22*(IF(ABS(1900-YEAR((V21+1)-D22))&lt;29,0,(VLOOKUP((YEAR(V21)-YEAR(D22)),'Meltzer-Malone'!$A$3:$B$63,2))))))</f>
        <v>0</v>
      </c>
      <c r="S22" s="85"/>
      <c r="T22" s="86"/>
      <c r="U22" s="84" t="str">
        <f t="shared" si="4"/>
        <v/>
      </c>
      <c r="V22" s="93">
        <f>R5</f>
        <v>43029</v>
      </c>
      <c r="W22" s="64"/>
      <c r="X22" s="64"/>
      <c r="Y22" s="1"/>
    </row>
    <row r="23" spans="1:25" s="10" customFormat="1" ht="20.25" customHeight="1" x14ac:dyDescent="0.2">
      <c r="A23" s="92">
        <v>94</v>
      </c>
      <c r="B23" s="74"/>
      <c r="C23" s="75" t="s">
        <v>88</v>
      </c>
      <c r="D23" s="76">
        <v>32385</v>
      </c>
      <c r="E23" s="91"/>
      <c r="F23" s="77" t="s">
        <v>100</v>
      </c>
      <c r="G23" s="77" t="s">
        <v>84</v>
      </c>
      <c r="H23" s="98"/>
      <c r="I23" s="99"/>
      <c r="J23" s="100"/>
      <c r="K23" s="78"/>
      <c r="L23" s="79"/>
      <c r="M23" s="79"/>
      <c r="N23" s="80">
        <f t="shared" si="0"/>
        <v>0</v>
      </c>
      <c r="O23" s="80">
        <f t="shared" si="1"/>
        <v>0</v>
      </c>
      <c r="P23" s="80">
        <f t="shared" si="2"/>
        <v>0</v>
      </c>
      <c r="Q23" s="81" t="str">
        <f t="shared" si="3"/>
        <v/>
      </c>
      <c r="R23" s="81">
        <f>IF(OR(D23="",B23="",V22=""),0,IF(OR(C23="UM",C23="JM",C23="SM",C23="UK",C23="JK",C23="SK"),"",Q23*(IF(ABS(1900-YEAR((V22+1)-D23))&lt;29,0,(VLOOKUP((YEAR(V22)-YEAR(D23)),'Meltzer-Malone'!$A$3:$B$63,2))))))</f>
        <v>0</v>
      </c>
      <c r="S23" s="85"/>
      <c r="T23" s="86"/>
      <c r="U23" s="84" t="str">
        <f t="shared" si="4"/>
        <v/>
      </c>
      <c r="V23" s="93">
        <f>R5</f>
        <v>43029</v>
      </c>
      <c r="W23" s="64"/>
      <c r="X23" s="64"/>
      <c r="Y23" s="1"/>
    </row>
    <row r="24" spans="1:25" s="10" customFormat="1" ht="20.25" customHeight="1" x14ac:dyDescent="0.2">
      <c r="A24" s="92">
        <v>94</v>
      </c>
      <c r="B24" s="74"/>
      <c r="C24" s="75" t="s">
        <v>88</v>
      </c>
      <c r="D24" s="76">
        <v>32519</v>
      </c>
      <c r="E24" s="91"/>
      <c r="F24" s="77" t="s">
        <v>101</v>
      </c>
      <c r="G24" s="77" t="s">
        <v>60</v>
      </c>
      <c r="H24" s="98"/>
      <c r="I24" s="99"/>
      <c r="J24" s="100"/>
      <c r="K24" s="78"/>
      <c r="L24" s="79"/>
      <c r="M24" s="79"/>
      <c r="N24" s="80">
        <f t="shared" si="0"/>
        <v>0</v>
      </c>
      <c r="O24" s="80">
        <f t="shared" si="1"/>
        <v>0</v>
      </c>
      <c r="P24" s="80">
        <f t="shared" si="2"/>
        <v>0</v>
      </c>
      <c r="Q24" s="81" t="str">
        <f t="shared" si="3"/>
        <v/>
      </c>
      <c r="R24" s="81">
        <f>IF(OR(D24="",B24="",V23=""),0,IF(OR(C24="UM",C24="JM",C24="SM",C24="UK",C24="JK",C24="SK"),"",Q24*(IF(ABS(1900-YEAR((V23+1)-D24))&lt;29,0,(VLOOKUP((YEAR(V23)-YEAR(D24)),'Meltzer-Malone'!$A$3:$B$63,2))))))</f>
        <v>0</v>
      </c>
      <c r="S24" s="85"/>
      <c r="T24" s="86"/>
      <c r="U24" s="84" t="str">
        <f t="shared" si="4"/>
        <v/>
      </c>
      <c r="V24" s="93">
        <f>R5</f>
        <v>43029</v>
      </c>
      <c r="W24" s="64"/>
      <c r="X24" s="64"/>
      <c r="Y24" s="1"/>
    </row>
    <row r="25" spans="1:25" s="10" customFormat="1" ht="20.25" customHeight="1" x14ac:dyDescent="0.2">
      <c r="A25" s="92"/>
      <c r="B25" s="74"/>
      <c r="C25" s="75"/>
      <c r="D25" s="76"/>
      <c r="E25" s="91"/>
      <c r="F25" s="77"/>
      <c r="G25" s="77"/>
      <c r="H25" s="98"/>
      <c r="I25" s="99"/>
      <c r="J25" s="100"/>
      <c r="K25" s="78"/>
      <c r="L25" s="79"/>
      <c r="M25" s="79"/>
      <c r="N25" s="80">
        <f t="shared" si="0"/>
        <v>0</v>
      </c>
      <c r="O25" s="80">
        <f t="shared" si="1"/>
        <v>0</v>
      </c>
      <c r="P25" s="80">
        <f t="shared" si="2"/>
        <v>0</v>
      </c>
      <c r="Q25" s="81" t="str">
        <f t="shared" si="3"/>
        <v/>
      </c>
      <c r="R25" s="81">
        <f>IF(OR(D25="",B25="",V24=""),0,IF(OR(C25="UM",C25="JM",C25="SM",C25="UK",C25="JK",C25="SK"),"",Q25*(IF(ABS(1900-YEAR((V24+1)-D25))&lt;29,0,(VLOOKUP((YEAR(V24)-YEAR(D25)),'Meltzer-Malone'!$A$3:$B$63,2))))))</f>
        <v>0</v>
      </c>
      <c r="S25" s="85"/>
      <c r="T25" s="86"/>
      <c r="U25" s="84" t="str">
        <f t="shared" si="4"/>
        <v/>
      </c>
      <c r="V25" s="93">
        <f>R5</f>
        <v>43029</v>
      </c>
      <c r="W25" s="64"/>
      <c r="X25" s="64"/>
      <c r="Y25" s="1"/>
    </row>
    <row r="26" spans="1:25" s="8" customFormat="1" ht="9" customHeight="1" x14ac:dyDescent="0.2">
      <c r="A26" s="13"/>
      <c r="B26" s="14"/>
      <c r="C26" s="15"/>
      <c r="D26" s="16"/>
      <c r="E26" s="16"/>
      <c r="F26" s="13"/>
      <c r="G26" s="13"/>
      <c r="H26" s="46"/>
      <c r="I26" s="47"/>
      <c r="J26" s="46"/>
      <c r="K26" s="46" t="s">
        <v>20</v>
      </c>
      <c r="L26" s="46"/>
      <c r="M26" s="46"/>
      <c r="N26" s="15"/>
      <c r="O26" s="15"/>
      <c r="P26" s="15"/>
      <c r="Q26" s="41"/>
      <c r="R26" s="41"/>
      <c r="S26" s="41"/>
      <c r="T26" s="49"/>
      <c r="U26" s="9"/>
      <c r="V26" s="1"/>
      <c r="W26" s="64"/>
      <c r="X26" s="64"/>
      <c r="Y26" s="1"/>
    </row>
    <row r="27" spans="1:25" customFormat="1" x14ac:dyDescent="0.2">
      <c r="H27" s="36"/>
      <c r="I27" s="48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V27" s="5"/>
      <c r="W27" s="5"/>
      <c r="X27" s="5"/>
      <c r="Y27" s="1"/>
    </row>
    <row r="28" spans="1:25" s="7" customFormat="1" ht="15.75" x14ac:dyDescent="0.25">
      <c r="A28" s="67" t="s">
        <v>17</v>
      </c>
      <c r="B28"/>
      <c r="C28" s="105"/>
      <c r="D28" s="105"/>
      <c r="E28" s="105"/>
      <c r="F28" s="105"/>
      <c r="G28" s="69" t="s">
        <v>33</v>
      </c>
      <c r="H28" s="63">
        <v>1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Y28" s="1"/>
    </row>
    <row r="29" spans="1:25" s="7" customFormat="1" ht="15" x14ac:dyDescent="0.25">
      <c r="B29"/>
      <c r="C29" s="104" t="s">
        <v>20</v>
      </c>
      <c r="D29" s="104"/>
      <c r="E29" s="104"/>
      <c r="F29" s="104"/>
      <c r="G29" s="59" t="s">
        <v>20</v>
      </c>
      <c r="H29" s="63">
        <v>2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5" s="7" customFormat="1" ht="15.75" x14ac:dyDescent="0.25">
      <c r="A30" s="67" t="s">
        <v>32</v>
      </c>
      <c r="B30"/>
      <c r="C30" s="104"/>
      <c r="D30" s="104"/>
      <c r="E30" s="104"/>
      <c r="F30" s="104"/>
      <c r="G30" s="60"/>
      <c r="H30" s="63">
        <v>3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1:25" s="7" customFormat="1" ht="15" x14ac:dyDescent="0.25">
      <c r="A31" s="57"/>
      <c r="B31"/>
      <c r="C31" s="104"/>
      <c r="D31" s="104"/>
      <c r="E31" s="104"/>
      <c r="F31" s="104"/>
      <c r="G31" s="60"/>
      <c r="H31" s="63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1:25" s="7" customFormat="1" ht="15" x14ac:dyDescent="0.25">
      <c r="A32" s="57"/>
      <c r="B32"/>
      <c r="C32" s="104"/>
      <c r="D32" s="104"/>
      <c r="E32" s="104"/>
      <c r="F32" s="104"/>
      <c r="G32" s="60"/>
      <c r="H32" s="63"/>
      <c r="I32" s="29"/>
      <c r="J32" s="43"/>
      <c r="K32" s="43"/>
      <c r="L32" s="43"/>
      <c r="M32" s="43"/>
      <c r="N32" s="43"/>
      <c r="O32" s="43"/>
      <c r="P32" s="43"/>
      <c r="Q32" s="42"/>
      <c r="R32" s="42"/>
      <c r="S32" s="42"/>
      <c r="T32" s="42"/>
    </row>
    <row r="33" spans="1:20" ht="15.75" x14ac:dyDescent="0.25">
      <c r="A33" s="7"/>
      <c r="B33"/>
      <c r="C33" s="63"/>
      <c r="D33" s="29"/>
      <c r="E33" s="29"/>
      <c r="F33" s="29"/>
      <c r="G33" s="70" t="s">
        <v>38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ht="15.75" x14ac:dyDescent="0.25">
      <c r="C34" s="30"/>
      <c r="D34" s="31"/>
      <c r="E34" s="31"/>
      <c r="F34" s="32"/>
      <c r="G34" s="70" t="s">
        <v>35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ht="15.75" x14ac:dyDescent="0.25">
      <c r="A35" s="67" t="s">
        <v>18</v>
      </c>
      <c r="B35"/>
      <c r="C35" s="105"/>
      <c r="D35" s="105"/>
      <c r="E35" s="105"/>
      <c r="F35" s="105"/>
      <c r="G35" s="70" t="s">
        <v>37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ht="15" x14ac:dyDescent="0.25">
      <c r="C36" s="105"/>
      <c r="D36" s="105"/>
      <c r="E36" s="105"/>
      <c r="F36" s="105"/>
      <c r="G36" s="58"/>
      <c r="H36" s="29"/>
      <c r="I36" s="61"/>
    </row>
    <row r="37" spans="1:20" ht="15.75" x14ac:dyDescent="0.25">
      <c r="A37" s="68" t="s">
        <v>36</v>
      </c>
      <c r="B37" s="53"/>
      <c r="C37" s="105"/>
      <c r="D37" s="105"/>
      <c r="E37" s="105"/>
      <c r="F37" s="105"/>
      <c r="G37" s="70" t="s">
        <v>22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ht="15" x14ac:dyDescent="0.25">
      <c r="C38" s="105"/>
      <c r="D38" s="105"/>
      <c r="E38" s="105"/>
      <c r="F38" s="105"/>
      <c r="G38" s="58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ht="15" x14ac:dyDescent="0.25">
      <c r="A39" s="53" t="s">
        <v>21</v>
      </c>
      <c r="B39" s="53"/>
      <c r="C39" s="33" t="s">
        <v>43</v>
      </c>
      <c r="D39" s="34"/>
      <c r="E39" s="34"/>
      <c r="F39" s="35"/>
      <c r="G39" s="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15" x14ac:dyDescent="0.25">
      <c r="A40" s="54"/>
      <c r="B40" s="54"/>
      <c r="C40" s="55"/>
      <c r="D40" s="31"/>
      <c r="E40" s="31"/>
      <c r="F40" s="32"/>
      <c r="G40" s="5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  <row r="41" spans="1:20" ht="15" x14ac:dyDescent="0.25">
      <c r="C41" s="3"/>
      <c r="D41" s="4"/>
      <c r="E41" s="4"/>
      <c r="F41" s="5"/>
      <c r="G41" s="5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</row>
    <row r="42" spans="1:20" x14ac:dyDescent="0.2">
      <c r="H42" s="56"/>
      <c r="I42" s="62"/>
    </row>
  </sheetData>
  <mergeCells count="26">
    <mergeCell ref="H41:T41"/>
    <mergeCell ref="C37:F37"/>
    <mergeCell ref="H37:T37"/>
    <mergeCell ref="C38:F38"/>
    <mergeCell ref="H38:T38"/>
    <mergeCell ref="H39:T39"/>
    <mergeCell ref="H40:T40"/>
    <mergeCell ref="C36:F36"/>
    <mergeCell ref="C29:F29"/>
    <mergeCell ref="I29:T29"/>
    <mergeCell ref="C30:F30"/>
    <mergeCell ref="I30:T30"/>
    <mergeCell ref="C31:F31"/>
    <mergeCell ref="I31:T31"/>
    <mergeCell ref="C32:F32"/>
    <mergeCell ref="H33:T33"/>
    <mergeCell ref="H34:T34"/>
    <mergeCell ref="C35:F35"/>
    <mergeCell ref="H35:T35"/>
    <mergeCell ref="C28:F28"/>
    <mergeCell ref="I28:T28"/>
    <mergeCell ref="F1:P1"/>
    <mergeCell ref="F2:P2"/>
    <mergeCell ref="C5:F5"/>
    <mergeCell ref="H5:K5"/>
    <mergeCell ref="M5:P5"/>
  </mergeCells>
  <conditionalFormatting sqref="H9:M25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5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5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35"/>
  <sheetViews>
    <sheetView showGridLines="0" showRowColHeaders="0" showZeros="0" tabSelected="1" showOutlineSymbols="0" zoomScale="90" zoomScaleNormal="90" zoomScaleSheetLayoutView="75" zoomScalePageLayoutView="90" workbookViewId="0">
      <selection activeCell="I23" sqref="I23:T23"/>
    </sheetView>
  </sheetViews>
  <sheetFormatPr baseColWidth="10" defaultColWidth="9.140625" defaultRowHeight="12.75" x14ac:dyDescent="0.2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5703125" style="2" customWidth="1"/>
    <col min="17" max="17" width="10.5703125" style="40" customWidth="1"/>
    <col min="18" max="18" width="11.42578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6" t="s">
        <v>39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4" ht="24.75" customHeight="1" x14ac:dyDescent="0.5">
      <c r="F2" s="107" t="s">
        <v>34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9" t="s">
        <v>63</v>
      </c>
      <c r="D5" s="109"/>
      <c r="E5" s="109"/>
      <c r="F5" s="109"/>
      <c r="G5" s="72" t="s">
        <v>0</v>
      </c>
      <c r="H5" s="109" t="s">
        <v>64</v>
      </c>
      <c r="I5" s="109"/>
      <c r="J5" s="109"/>
      <c r="K5" s="109"/>
      <c r="L5" s="71" t="s">
        <v>1</v>
      </c>
      <c r="M5" s="110" t="s">
        <v>65</v>
      </c>
      <c r="N5" s="110"/>
      <c r="O5" s="110"/>
      <c r="P5" s="110"/>
      <c r="Q5" s="71" t="s">
        <v>2</v>
      </c>
      <c r="R5" s="94">
        <v>43029</v>
      </c>
      <c r="S5" s="73" t="s">
        <v>24</v>
      </c>
      <c r="T5" s="90">
        <v>4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25" customHeight="1" x14ac:dyDescent="0.2">
      <c r="A9" s="92">
        <v>105</v>
      </c>
      <c r="B9" s="74"/>
      <c r="C9" s="75" t="s">
        <v>88</v>
      </c>
      <c r="D9" s="76">
        <v>32064</v>
      </c>
      <c r="E9" s="91"/>
      <c r="F9" s="77" t="s">
        <v>102</v>
      </c>
      <c r="G9" s="77" t="s">
        <v>64</v>
      </c>
      <c r="H9" s="95"/>
      <c r="I9" s="96"/>
      <c r="J9" s="97"/>
      <c r="K9" s="78"/>
      <c r="L9" s="79"/>
      <c r="M9" s="79"/>
      <c r="N9" s="80">
        <f t="shared" ref="N9:N18" si="0">IF(MAX(H9:J9)&lt;0,0,TRUNC(MAX(H9:J9)/1)*1)</f>
        <v>0</v>
      </c>
      <c r="O9" s="80">
        <f t="shared" ref="O9:O18" si="1">IF(MAX(K9:M9)&lt;0,0,TRUNC(MAX(K9:M9)/1)*1)</f>
        <v>0</v>
      </c>
      <c r="P9" s="80">
        <f t="shared" ref="P9:P18" si="2">IF(N9=0,0,IF(O9=0,0,SUM(N9:O9)))</f>
        <v>0</v>
      </c>
      <c r="Q9" s="81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1">
        <f>IF(OR(D9="",B9="",V9=""),0,IF(OR(C9="UM",C9="JM",C9="SM",C9="UK",C9="JK",C9="SK"),"",Q9*(IF(ABS(1900-YEAR((V9+1)-D9))&lt;29,0,(VLOOKUP((YEAR(V9)-YEAR(D9)),'Meltzer-Malone'!$A$3:$B$63,2))))))</f>
        <v>0</v>
      </c>
      <c r="S9" s="82"/>
      <c r="T9" s="83"/>
      <c r="U9" s="84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93">
        <f>R5</f>
        <v>43029</v>
      </c>
      <c r="W9" s="64"/>
      <c r="X9" s="64"/>
    </row>
    <row r="10" spans="1:24" s="10" customFormat="1" ht="20.25" customHeight="1" x14ac:dyDescent="0.2">
      <c r="A10" s="92">
        <v>105</v>
      </c>
      <c r="B10" s="74"/>
      <c r="C10" s="75" t="s">
        <v>88</v>
      </c>
      <c r="D10" s="76">
        <v>33851</v>
      </c>
      <c r="E10" s="91"/>
      <c r="F10" s="77" t="s">
        <v>103</v>
      </c>
      <c r="G10" s="77" t="s">
        <v>49</v>
      </c>
      <c r="H10" s="98"/>
      <c r="I10" s="99"/>
      <c r="J10" s="100"/>
      <c r="K10" s="78"/>
      <c r="L10" s="79"/>
      <c r="M10" s="79"/>
      <c r="N10" s="80">
        <f t="shared" si="0"/>
        <v>0</v>
      </c>
      <c r="O10" s="80">
        <f t="shared" si="1"/>
        <v>0</v>
      </c>
      <c r="P10" s="80">
        <f t="shared" si="2"/>
        <v>0</v>
      </c>
      <c r="Q10" s="81" t="str">
        <f t="shared" ref="Q10:Q18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1">
        <f>IF(OR(D10="",B10="",V10=""),0,IF(OR(C10="UM",C10="JM",C10="SM",C10="UK",C10="JK",C10="SK"),"",Q10*(IF(ABS(1900-YEAR((V10+1)-D10))&lt;29,0,(VLOOKUP((YEAR(V10)-YEAR(D10)),'Meltzer-Malone'!$A$3:$B$63,2))))))</f>
        <v>0</v>
      </c>
      <c r="S10" s="85"/>
      <c r="T10" s="86"/>
      <c r="U10" s="84" t="str">
        <f t="shared" ref="U10:U18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93">
        <f>R5</f>
        <v>43029</v>
      </c>
      <c r="W10" s="64"/>
      <c r="X10" s="64"/>
    </row>
    <row r="11" spans="1:24" s="10" customFormat="1" ht="20.25" customHeight="1" x14ac:dyDescent="0.2">
      <c r="A11" s="92">
        <v>105</v>
      </c>
      <c r="B11" s="74"/>
      <c r="C11" s="75" t="s">
        <v>88</v>
      </c>
      <c r="D11" s="76">
        <v>34852</v>
      </c>
      <c r="E11" s="91"/>
      <c r="F11" s="77" t="s">
        <v>104</v>
      </c>
      <c r="G11" s="77" t="s">
        <v>49</v>
      </c>
      <c r="H11" s="98"/>
      <c r="I11" s="99"/>
      <c r="J11" s="100"/>
      <c r="K11" s="78"/>
      <c r="L11" s="79"/>
      <c r="M11" s="79"/>
      <c r="N11" s="80">
        <f t="shared" si="0"/>
        <v>0</v>
      </c>
      <c r="O11" s="80">
        <f t="shared" si="1"/>
        <v>0</v>
      </c>
      <c r="P11" s="80">
        <f t="shared" si="2"/>
        <v>0</v>
      </c>
      <c r="Q11" s="81" t="str">
        <f t="shared" si="3"/>
        <v/>
      </c>
      <c r="R11" s="81">
        <f>IF(OR(D11="",B11="",V11=""),0,IF(OR(C11="UM",C11="JM",C11="SM",C11="UK",C11="JK",C11="SK"),"",Q11*(IF(ABS(1900-YEAR((V11+1)-D11))&lt;29,0,(VLOOKUP((YEAR(V11)-YEAR(D11)),'Meltzer-Malone'!$A$3:$B$63,2))))))</f>
        <v>0</v>
      </c>
      <c r="S11" s="85"/>
      <c r="T11" s="86"/>
      <c r="U11" s="84" t="str">
        <f t="shared" si="4"/>
        <v/>
      </c>
      <c r="V11" s="93">
        <f>R5</f>
        <v>43029</v>
      </c>
      <c r="W11" s="64"/>
      <c r="X11" s="64"/>
    </row>
    <row r="12" spans="1:24" s="10" customFormat="1" ht="20.25" customHeight="1" x14ac:dyDescent="0.2">
      <c r="A12" s="92">
        <v>105</v>
      </c>
      <c r="B12" s="74"/>
      <c r="C12" s="75" t="s">
        <v>88</v>
      </c>
      <c r="D12" s="76">
        <v>32323</v>
      </c>
      <c r="E12" s="91"/>
      <c r="F12" s="77" t="s">
        <v>105</v>
      </c>
      <c r="G12" s="77" t="s">
        <v>49</v>
      </c>
      <c r="H12" s="98"/>
      <c r="I12" s="99"/>
      <c r="J12" s="100"/>
      <c r="K12" s="78"/>
      <c r="L12" s="79"/>
      <c r="M12" s="79"/>
      <c r="N12" s="80">
        <f t="shared" si="0"/>
        <v>0</v>
      </c>
      <c r="O12" s="80">
        <f t="shared" si="1"/>
        <v>0</v>
      </c>
      <c r="P12" s="80">
        <f t="shared" si="2"/>
        <v>0</v>
      </c>
      <c r="Q12" s="81" t="str">
        <f t="shared" si="3"/>
        <v/>
      </c>
      <c r="R12" s="81">
        <f>IF(OR(D12="",B12="",V12=""),0,IF(OR(C12="UM",C12="JM",C12="SM",C12="UK",C12="JK",C12="SK"),"",Q12*(IF(ABS(1900-YEAR((V12+1)-D12))&lt;29,0,(VLOOKUP((YEAR(V12)-YEAR(D12)),'Meltzer-Malone'!$A$3:$B$63,2))))))</f>
        <v>0</v>
      </c>
      <c r="S12" s="85"/>
      <c r="T12" s="86" t="s">
        <v>20</v>
      </c>
      <c r="U12" s="84" t="str">
        <f t="shared" si="4"/>
        <v/>
      </c>
      <c r="V12" s="93">
        <f>R5</f>
        <v>43029</v>
      </c>
      <c r="W12" s="64"/>
      <c r="X12" s="64"/>
    </row>
    <row r="13" spans="1:24" s="10" customFormat="1" ht="20.25" customHeight="1" x14ac:dyDescent="0.2">
      <c r="A13" s="92">
        <v>105</v>
      </c>
      <c r="B13" s="74"/>
      <c r="C13" s="75" t="s">
        <v>88</v>
      </c>
      <c r="D13" s="76">
        <v>32405</v>
      </c>
      <c r="E13" s="91"/>
      <c r="F13" s="77" t="s">
        <v>106</v>
      </c>
      <c r="G13" s="77" t="s">
        <v>60</v>
      </c>
      <c r="H13" s="98"/>
      <c r="I13" s="99"/>
      <c r="J13" s="100"/>
      <c r="K13" s="78"/>
      <c r="L13" s="79"/>
      <c r="M13" s="79"/>
      <c r="N13" s="80">
        <f t="shared" si="0"/>
        <v>0</v>
      </c>
      <c r="O13" s="80">
        <f t="shared" si="1"/>
        <v>0</v>
      </c>
      <c r="P13" s="80">
        <f t="shared" si="2"/>
        <v>0</v>
      </c>
      <c r="Q13" s="81" t="str">
        <f t="shared" si="3"/>
        <v/>
      </c>
      <c r="R13" s="81">
        <f>IF(OR(D13="",B13="",V13=""),0,IF(OR(C13="UM",C13="JM",C13="SM",C13="UK",C13="JK",C13="SK"),"",Q13*(IF(ABS(1900-YEAR((V13+1)-D13))&lt;29,0,(VLOOKUP((YEAR(V13)-YEAR(D13)),'Meltzer-Malone'!$A$3:$B$63,2))))))</f>
        <v>0</v>
      </c>
      <c r="S13" s="85"/>
      <c r="T13" s="86" t="s">
        <v>20</v>
      </c>
      <c r="U13" s="84" t="str">
        <f t="shared" si="4"/>
        <v/>
      </c>
      <c r="V13" s="93">
        <f>R5</f>
        <v>43029</v>
      </c>
      <c r="W13" s="64"/>
      <c r="X13" s="64"/>
    </row>
    <row r="14" spans="1:24" s="10" customFormat="1" ht="20.25" customHeight="1" x14ac:dyDescent="0.2">
      <c r="A14" s="92">
        <v>105</v>
      </c>
      <c r="B14" s="74"/>
      <c r="C14" s="75" t="s">
        <v>88</v>
      </c>
      <c r="D14" s="76">
        <v>31951</v>
      </c>
      <c r="E14" s="91"/>
      <c r="F14" s="77" t="s">
        <v>107</v>
      </c>
      <c r="G14" s="77" t="s">
        <v>64</v>
      </c>
      <c r="H14" s="98"/>
      <c r="I14" s="99"/>
      <c r="J14" s="100"/>
      <c r="K14" s="78"/>
      <c r="L14" s="79"/>
      <c r="M14" s="79"/>
      <c r="N14" s="80">
        <f t="shared" si="0"/>
        <v>0</v>
      </c>
      <c r="O14" s="80">
        <f t="shared" si="1"/>
        <v>0</v>
      </c>
      <c r="P14" s="80">
        <f t="shared" si="2"/>
        <v>0</v>
      </c>
      <c r="Q14" s="81" t="str">
        <f t="shared" si="3"/>
        <v/>
      </c>
      <c r="R14" s="81">
        <f>IF(OR(D14="",B14="",V14=""),0,IF(OR(C14="UM",C14="JM",C14="SM",C14="UK",C14="JK",C14="SK"),"",Q14*(IF(ABS(1900-YEAR((V14+1)-D14))&lt;29,0,(VLOOKUP((YEAR(V14)-YEAR(D14)),'Meltzer-Malone'!$A$3:$B$63,2))))))</f>
        <v>0</v>
      </c>
      <c r="S14" s="85"/>
      <c r="T14" s="86" t="s">
        <v>20</v>
      </c>
      <c r="U14" s="84" t="str">
        <f t="shared" si="4"/>
        <v/>
      </c>
      <c r="V14" s="93">
        <f>R5</f>
        <v>43029</v>
      </c>
      <c r="W14" s="64"/>
      <c r="X14" s="64"/>
    </row>
    <row r="15" spans="1:24" s="10" customFormat="1" ht="20.25" customHeight="1" x14ac:dyDescent="0.2">
      <c r="A15" s="92"/>
      <c r="B15" s="74"/>
      <c r="C15" s="75"/>
      <c r="D15" s="76"/>
      <c r="E15" s="91"/>
      <c r="F15" s="77"/>
      <c r="G15" s="77"/>
      <c r="H15" s="98"/>
      <c r="I15" s="99"/>
      <c r="J15" s="100"/>
      <c r="K15" s="78"/>
      <c r="L15" s="79"/>
      <c r="M15" s="79"/>
      <c r="N15" s="80">
        <f t="shared" si="0"/>
        <v>0</v>
      </c>
      <c r="O15" s="80">
        <f t="shared" si="1"/>
        <v>0</v>
      </c>
      <c r="P15" s="80">
        <f t="shared" si="2"/>
        <v>0</v>
      </c>
      <c r="Q15" s="81" t="str">
        <f t="shared" si="3"/>
        <v/>
      </c>
      <c r="R15" s="81">
        <f>IF(OR(D15="",B15="",V15=""),0,IF(OR(C15="UM",C15="JM",C15="SM",C15="UK",C15="JK",C15="SK"),"",Q15*(IF(ABS(1900-YEAR((V15+1)-D15))&lt;29,0,(VLOOKUP((YEAR(V15)-YEAR(D15)),'Meltzer-Malone'!$A$3:$B$63,2))))))</f>
        <v>0</v>
      </c>
      <c r="S15" s="85"/>
      <c r="T15" s="86"/>
      <c r="U15" s="84" t="str">
        <f t="shared" si="4"/>
        <v/>
      </c>
      <c r="V15" s="93">
        <f>R5</f>
        <v>43029</v>
      </c>
      <c r="W15" s="64"/>
      <c r="X15" s="64"/>
    </row>
    <row r="16" spans="1:24" s="10" customFormat="1" ht="20.25" customHeight="1" x14ac:dyDescent="0.2">
      <c r="A16" s="92" t="s">
        <v>110</v>
      </c>
      <c r="B16" s="74"/>
      <c r="C16" s="75" t="s">
        <v>88</v>
      </c>
      <c r="D16" s="76">
        <v>33743</v>
      </c>
      <c r="E16" s="91"/>
      <c r="F16" s="77" t="s">
        <v>108</v>
      </c>
      <c r="G16" s="77" t="s">
        <v>84</v>
      </c>
      <c r="H16" s="98"/>
      <c r="I16" s="99"/>
      <c r="J16" s="100"/>
      <c r="K16" s="78"/>
      <c r="L16" s="79"/>
      <c r="M16" s="79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5"/>
      <c r="T16" s="86"/>
      <c r="U16" s="84" t="str">
        <f t="shared" si="4"/>
        <v/>
      </c>
      <c r="V16" s="93">
        <f>R5</f>
        <v>43029</v>
      </c>
      <c r="W16" s="64"/>
      <c r="X16" s="64"/>
    </row>
    <row r="17" spans="1:25" s="10" customFormat="1" ht="20.25" customHeight="1" x14ac:dyDescent="0.2">
      <c r="A17" s="92" t="s">
        <v>110</v>
      </c>
      <c r="B17" s="74"/>
      <c r="C17" s="75" t="s">
        <v>88</v>
      </c>
      <c r="D17" s="76">
        <v>35273</v>
      </c>
      <c r="E17" s="91"/>
      <c r="F17" s="77" t="s">
        <v>109</v>
      </c>
      <c r="G17" s="77" t="s">
        <v>64</v>
      </c>
      <c r="H17" s="98"/>
      <c r="I17" s="99"/>
      <c r="J17" s="100"/>
      <c r="K17" s="78"/>
      <c r="L17" s="79"/>
      <c r="M17" s="79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5"/>
      <c r="T17" s="86"/>
      <c r="U17" s="84" t="str">
        <f t="shared" si="4"/>
        <v/>
      </c>
      <c r="V17" s="93">
        <f>R5</f>
        <v>43029</v>
      </c>
      <c r="W17" s="64"/>
      <c r="X17" s="64"/>
    </row>
    <row r="18" spans="1:25" s="10" customFormat="1" ht="20.25" customHeight="1" x14ac:dyDescent="0.2">
      <c r="A18" s="92"/>
      <c r="B18" s="74"/>
      <c r="C18" s="75"/>
      <c r="D18" s="76"/>
      <c r="E18" s="91"/>
      <c r="F18" s="77"/>
      <c r="G18" s="77"/>
      <c r="H18" s="98"/>
      <c r="I18" s="99"/>
      <c r="J18" s="100"/>
      <c r="K18" s="78"/>
      <c r="L18" s="79"/>
      <c r="M18" s="79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5"/>
      <c r="T18" s="86" t="s">
        <v>20</v>
      </c>
      <c r="U18" s="84" t="str">
        <f t="shared" si="4"/>
        <v/>
      </c>
      <c r="V18" s="93">
        <f>R5</f>
        <v>43029</v>
      </c>
      <c r="W18" s="64"/>
      <c r="X18" s="64"/>
    </row>
    <row r="19" spans="1:25" s="10" customFormat="1" ht="20.25" customHeight="1" x14ac:dyDescent="0.2">
      <c r="A19" s="13"/>
      <c r="B19" s="14"/>
      <c r="C19" s="15"/>
      <c r="D19" s="16"/>
      <c r="E19" s="16"/>
      <c r="F19" s="13"/>
      <c r="G19" s="13"/>
      <c r="H19" s="46"/>
      <c r="I19" s="47"/>
      <c r="J19" s="46"/>
      <c r="K19" s="46" t="s">
        <v>20</v>
      </c>
      <c r="L19" s="46"/>
      <c r="M19" s="46"/>
      <c r="N19" s="15"/>
      <c r="O19" s="15"/>
      <c r="P19" s="15"/>
      <c r="Q19" s="41"/>
      <c r="R19" s="41"/>
      <c r="S19" s="41"/>
      <c r="T19" s="49"/>
      <c r="U19" s="9"/>
      <c r="V19" s="93">
        <f>R5</f>
        <v>43029</v>
      </c>
      <c r="W19" s="64"/>
      <c r="X19" s="64"/>
    </row>
    <row r="20" spans="1:25" s="10" customFormat="1" ht="20.25" customHeight="1" x14ac:dyDescent="0.2">
      <c r="A20"/>
      <c r="B20"/>
      <c r="C20"/>
      <c r="D20"/>
      <c r="E20"/>
      <c r="F20"/>
      <c r="G20"/>
      <c r="H20" s="36"/>
      <c r="I20" s="4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/>
      <c r="V20" s="93">
        <f>R5</f>
        <v>43029</v>
      </c>
      <c r="W20" s="64"/>
      <c r="X20" s="64"/>
      <c r="Y20" s="1"/>
    </row>
    <row r="21" spans="1:25" s="10" customFormat="1" ht="20.25" customHeight="1" x14ac:dyDescent="0.25">
      <c r="A21" s="67" t="s">
        <v>17</v>
      </c>
      <c r="B21"/>
      <c r="C21" s="105"/>
      <c r="D21" s="105"/>
      <c r="E21" s="105"/>
      <c r="F21" s="105"/>
      <c r="G21" s="69" t="s">
        <v>33</v>
      </c>
      <c r="H21" s="63">
        <v>1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7"/>
      <c r="V21" s="93">
        <f>R5</f>
        <v>43029</v>
      </c>
      <c r="W21" s="64"/>
      <c r="X21" s="64"/>
      <c r="Y21" s="1"/>
    </row>
    <row r="22" spans="1:25" s="10" customFormat="1" ht="20.25" customHeight="1" x14ac:dyDescent="0.25">
      <c r="A22" s="7"/>
      <c r="B22"/>
      <c r="C22" s="104" t="s">
        <v>20</v>
      </c>
      <c r="D22" s="104"/>
      <c r="E22" s="104"/>
      <c r="F22" s="104"/>
      <c r="G22" s="59" t="s">
        <v>20</v>
      </c>
      <c r="H22" s="63">
        <v>2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"/>
      <c r="V22" s="93">
        <f>R5</f>
        <v>43029</v>
      </c>
      <c r="W22" s="64"/>
      <c r="X22" s="64"/>
      <c r="Y22" s="1"/>
    </row>
    <row r="23" spans="1:25" s="10" customFormat="1" ht="20.25" customHeight="1" x14ac:dyDescent="0.25">
      <c r="A23" s="67" t="s">
        <v>32</v>
      </c>
      <c r="B23"/>
      <c r="C23" s="104"/>
      <c r="D23" s="104"/>
      <c r="E23" s="104"/>
      <c r="F23" s="104"/>
      <c r="G23" s="60"/>
      <c r="H23" s="63">
        <v>3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7"/>
      <c r="V23" s="93">
        <f>R5</f>
        <v>43029</v>
      </c>
      <c r="W23" s="64"/>
      <c r="X23" s="64"/>
      <c r="Y23" s="1"/>
    </row>
    <row r="24" spans="1:25" s="10" customFormat="1" ht="20.25" customHeight="1" x14ac:dyDescent="0.25">
      <c r="A24" s="57"/>
      <c r="B24"/>
      <c r="C24" s="104"/>
      <c r="D24" s="104"/>
      <c r="E24" s="104"/>
      <c r="F24" s="104"/>
      <c r="G24" s="60"/>
      <c r="H24" s="63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7"/>
      <c r="V24" s="93">
        <f>R5</f>
        <v>43029</v>
      </c>
      <c r="W24" s="64"/>
      <c r="X24" s="64"/>
      <c r="Y24" s="1"/>
    </row>
    <row r="25" spans="1:25" s="8" customFormat="1" ht="9" customHeight="1" x14ac:dyDescent="0.25">
      <c r="A25" s="57"/>
      <c r="B25"/>
      <c r="C25" s="104"/>
      <c r="D25" s="104"/>
      <c r="E25" s="104"/>
      <c r="F25" s="104"/>
      <c r="G25" s="60"/>
      <c r="H25" s="63"/>
      <c r="I25" s="29"/>
      <c r="J25" s="43"/>
      <c r="K25" s="43"/>
      <c r="L25" s="43"/>
      <c r="M25" s="43"/>
      <c r="N25" s="43"/>
      <c r="O25" s="43"/>
      <c r="P25" s="43"/>
      <c r="Q25" s="42"/>
      <c r="R25" s="42"/>
      <c r="S25" s="42"/>
      <c r="T25" s="42"/>
      <c r="U25" s="7"/>
      <c r="V25" s="1"/>
      <c r="W25" s="64"/>
      <c r="X25" s="64"/>
      <c r="Y25" s="1"/>
    </row>
    <row r="26" spans="1:25" customFormat="1" ht="15.75" x14ac:dyDescent="0.25">
      <c r="A26" s="7"/>
      <c r="C26" s="63"/>
      <c r="D26" s="29"/>
      <c r="E26" s="29"/>
      <c r="F26" s="29"/>
      <c r="G26" s="70" t="s">
        <v>38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5"/>
      <c r="V26" s="5"/>
      <c r="W26" s="5"/>
      <c r="X26" s="5"/>
      <c r="Y26" s="1"/>
    </row>
    <row r="27" spans="1:25" s="7" customFormat="1" ht="15.75" x14ac:dyDescent="0.25">
      <c r="A27" s="2"/>
      <c r="B27" s="2"/>
      <c r="C27" s="30"/>
      <c r="D27" s="31"/>
      <c r="E27" s="31"/>
      <c r="F27" s="32"/>
      <c r="G27" s="70" t="s">
        <v>35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5"/>
      <c r="Y27" s="1"/>
    </row>
    <row r="28" spans="1:25" s="7" customFormat="1" ht="15.75" x14ac:dyDescent="0.25">
      <c r="A28" s="67" t="s">
        <v>18</v>
      </c>
      <c r="B28"/>
      <c r="C28" s="105"/>
      <c r="D28" s="105"/>
      <c r="E28" s="105"/>
      <c r="F28" s="105"/>
      <c r="G28" s="70" t="s">
        <v>37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5"/>
    </row>
    <row r="29" spans="1:25" s="7" customFormat="1" ht="15" x14ac:dyDescent="0.25">
      <c r="A29" s="2"/>
      <c r="B29" s="2"/>
      <c r="C29" s="105"/>
      <c r="D29" s="105"/>
      <c r="E29" s="105"/>
      <c r="F29" s="105"/>
      <c r="G29" s="58"/>
      <c r="H29" s="29"/>
      <c r="I29" s="61"/>
      <c r="J29" s="2"/>
      <c r="K29" s="2"/>
      <c r="L29" s="2"/>
      <c r="M29" s="2"/>
      <c r="N29" s="2"/>
      <c r="O29" s="2"/>
      <c r="P29" s="2"/>
      <c r="Q29" s="40"/>
      <c r="R29" s="40"/>
      <c r="S29" s="40"/>
      <c r="T29" s="40"/>
      <c r="U29" s="5"/>
    </row>
    <row r="30" spans="1:25" s="7" customFormat="1" ht="15.75" x14ac:dyDescent="0.25">
      <c r="A30" s="68" t="s">
        <v>36</v>
      </c>
      <c r="B30" s="53"/>
      <c r="C30" s="105"/>
      <c r="D30" s="105"/>
      <c r="E30" s="105"/>
      <c r="F30" s="105"/>
      <c r="G30" s="70" t="s">
        <v>22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5"/>
    </row>
    <row r="31" spans="1:25" s="7" customFormat="1" ht="15" x14ac:dyDescent="0.25">
      <c r="A31" s="2"/>
      <c r="B31" s="2"/>
      <c r="C31" s="105"/>
      <c r="D31" s="105"/>
      <c r="E31" s="105"/>
      <c r="F31" s="105"/>
      <c r="G31" s="58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5"/>
    </row>
    <row r="32" spans="1:25" ht="15" x14ac:dyDescent="0.25">
      <c r="A32" s="53" t="s">
        <v>21</v>
      </c>
      <c r="B32" s="53"/>
      <c r="C32" s="33" t="s">
        <v>43</v>
      </c>
      <c r="D32" s="34"/>
      <c r="E32" s="34"/>
      <c r="F32" s="35"/>
      <c r="G32" s="5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ht="15" x14ac:dyDescent="0.25">
      <c r="A33" s="54"/>
      <c r="B33" s="54"/>
      <c r="C33" s="55"/>
      <c r="D33" s="31"/>
      <c r="E33" s="31"/>
      <c r="F33" s="32"/>
      <c r="G33" s="5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ht="15" x14ac:dyDescent="0.25">
      <c r="C34" s="3"/>
      <c r="D34" s="4"/>
      <c r="E34" s="4"/>
      <c r="F34" s="5"/>
      <c r="G34" s="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x14ac:dyDescent="0.2">
      <c r="H35" s="56"/>
      <c r="I35" s="62"/>
    </row>
  </sheetData>
  <mergeCells count="26">
    <mergeCell ref="H34:T34"/>
    <mergeCell ref="C30:F30"/>
    <mergeCell ref="H30:T30"/>
    <mergeCell ref="C31:F31"/>
    <mergeCell ref="H31:T31"/>
    <mergeCell ref="H32:T32"/>
    <mergeCell ref="H33:T33"/>
    <mergeCell ref="C29:F29"/>
    <mergeCell ref="C22:F22"/>
    <mergeCell ref="I22:T22"/>
    <mergeCell ref="C23:F23"/>
    <mergeCell ref="I23:T23"/>
    <mergeCell ref="C24:F24"/>
    <mergeCell ref="I24:T24"/>
    <mergeCell ref="C25:F25"/>
    <mergeCell ref="H26:T26"/>
    <mergeCell ref="H27:T27"/>
    <mergeCell ref="C28:F28"/>
    <mergeCell ref="H28:T28"/>
    <mergeCell ref="C21:F21"/>
    <mergeCell ref="I21:T21"/>
    <mergeCell ref="F1:P1"/>
    <mergeCell ref="F2:P2"/>
    <mergeCell ref="C5:F5"/>
    <mergeCell ref="H5:K5"/>
    <mergeCell ref="M5:P5"/>
  </mergeCells>
  <conditionalFormatting sqref="H9:M18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18">
      <formula1>"44,48,53,58,63,69,75,+75,'+75,75+,90,+90,'+90,90+,50,56,62,69,77,85,94,+94,'+94,94+,105,+105,'+105,105+"</formula1>
    </dataValidation>
    <dataValidation type="list" allowBlank="1" showInputMessage="1" showErrorMessage="1" errorTitle="Feil_i_kategori" error="Feil verdi i kategori" sqref="C9:C18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3"/>
  <sheetViews>
    <sheetView workbookViewId="0">
      <selection activeCell="D49" sqref="D49"/>
    </sheetView>
  </sheetViews>
  <sheetFormatPr baseColWidth="10" defaultColWidth="9.140625" defaultRowHeight="12.75" x14ac:dyDescent="0.2"/>
  <cols>
    <col min="1" max="1" width="11.42578125" customWidth="1"/>
    <col min="2" max="2" width="11.5703125" style="66" customWidth="1"/>
  </cols>
  <sheetData>
    <row r="1" spans="1:2" x14ac:dyDescent="0.2">
      <c r="A1" t="s">
        <v>40</v>
      </c>
    </row>
    <row r="2" spans="1:2" x14ac:dyDescent="0.2">
      <c r="A2" t="s">
        <v>41</v>
      </c>
      <c r="B2" s="66" t="s">
        <v>11</v>
      </c>
    </row>
    <row r="3" spans="1:2" x14ac:dyDescent="0.2">
      <c r="A3">
        <v>30</v>
      </c>
      <c r="B3" s="66">
        <v>1</v>
      </c>
    </row>
    <row r="4" spans="1:2" x14ac:dyDescent="0.2">
      <c r="A4">
        <v>31</v>
      </c>
      <c r="B4" s="66">
        <v>1.016</v>
      </c>
    </row>
    <row r="5" spans="1:2" x14ac:dyDescent="0.2">
      <c r="A5">
        <v>32</v>
      </c>
      <c r="B5" s="66">
        <v>1.0309999999999999</v>
      </c>
    </row>
    <row r="6" spans="1:2" x14ac:dyDescent="0.2">
      <c r="A6">
        <v>33</v>
      </c>
      <c r="B6" s="66">
        <v>1.046</v>
      </c>
    </row>
    <row r="7" spans="1:2" x14ac:dyDescent="0.2">
      <c r="A7">
        <v>34</v>
      </c>
      <c r="B7" s="66">
        <v>1.0589999999999999</v>
      </c>
    </row>
    <row r="8" spans="1:2" x14ac:dyDescent="0.2">
      <c r="A8">
        <v>35</v>
      </c>
      <c r="B8" s="66">
        <v>1.0720000000000001</v>
      </c>
    </row>
    <row r="9" spans="1:2" x14ac:dyDescent="0.2">
      <c r="A9">
        <v>36</v>
      </c>
      <c r="B9" s="66">
        <v>1.083</v>
      </c>
    </row>
    <row r="10" spans="1:2" x14ac:dyDescent="0.2">
      <c r="A10">
        <v>37</v>
      </c>
      <c r="B10" s="66">
        <v>1.0960000000000001</v>
      </c>
    </row>
    <row r="11" spans="1:2" x14ac:dyDescent="0.2">
      <c r="A11">
        <v>38</v>
      </c>
      <c r="B11" s="66">
        <v>1.109</v>
      </c>
    </row>
    <row r="12" spans="1:2" x14ac:dyDescent="0.2">
      <c r="A12">
        <v>39</v>
      </c>
      <c r="B12" s="66">
        <v>1.1220000000000001</v>
      </c>
    </row>
    <row r="13" spans="1:2" x14ac:dyDescent="0.2">
      <c r="A13">
        <v>40</v>
      </c>
      <c r="B13" s="66">
        <v>1.135</v>
      </c>
    </row>
    <row r="14" spans="1:2" x14ac:dyDescent="0.2">
      <c r="A14">
        <v>41</v>
      </c>
      <c r="B14" s="66">
        <v>1.149</v>
      </c>
    </row>
    <row r="15" spans="1:2" x14ac:dyDescent="0.2">
      <c r="A15">
        <v>42</v>
      </c>
      <c r="B15" s="66">
        <v>1.1619999999999999</v>
      </c>
    </row>
    <row r="16" spans="1:2" x14ac:dyDescent="0.2">
      <c r="A16">
        <v>43</v>
      </c>
      <c r="B16" s="66">
        <v>1.1759999999999999</v>
      </c>
    </row>
    <row r="17" spans="1:2" x14ac:dyDescent="0.2">
      <c r="A17">
        <v>44</v>
      </c>
      <c r="B17" s="66">
        <v>1.1890000000000001</v>
      </c>
    </row>
    <row r="18" spans="1:2" x14ac:dyDescent="0.2">
      <c r="A18">
        <v>45</v>
      </c>
      <c r="B18" s="66">
        <v>1.2030000000000001</v>
      </c>
    </row>
    <row r="19" spans="1:2" x14ac:dyDescent="0.2">
      <c r="A19">
        <v>46</v>
      </c>
      <c r="B19" s="66">
        <v>1.218</v>
      </c>
    </row>
    <row r="20" spans="1:2" x14ac:dyDescent="0.2">
      <c r="A20">
        <v>47</v>
      </c>
      <c r="B20" s="66">
        <v>1.2330000000000001</v>
      </c>
    </row>
    <row r="21" spans="1:2" x14ac:dyDescent="0.2">
      <c r="A21">
        <v>48</v>
      </c>
      <c r="B21" s="66">
        <v>1.248</v>
      </c>
    </row>
    <row r="22" spans="1:2" x14ac:dyDescent="0.2">
      <c r="A22">
        <v>49</v>
      </c>
      <c r="B22" s="66">
        <v>1.2629999999999999</v>
      </c>
    </row>
    <row r="23" spans="1:2" x14ac:dyDescent="0.2">
      <c r="A23">
        <v>50</v>
      </c>
      <c r="B23" s="66">
        <v>1.2789999999999999</v>
      </c>
    </row>
    <row r="24" spans="1:2" x14ac:dyDescent="0.2">
      <c r="A24">
        <v>51</v>
      </c>
      <c r="B24" s="66">
        <v>1.2969999999999999</v>
      </c>
    </row>
    <row r="25" spans="1:2" x14ac:dyDescent="0.2">
      <c r="A25">
        <v>52</v>
      </c>
      <c r="B25" s="66">
        <v>1.3160000000000001</v>
      </c>
    </row>
    <row r="26" spans="1:2" x14ac:dyDescent="0.2">
      <c r="A26">
        <v>53</v>
      </c>
      <c r="B26" s="66">
        <v>1.3380000000000001</v>
      </c>
    </row>
    <row r="27" spans="1:2" x14ac:dyDescent="0.2">
      <c r="A27">
        <v>54</v>
      </c>
      <c r="B27" s="66">
        <v>1.361</v>
      </c>
    </row>
    <row r="28" spans="1:2" x14ac:dyDescent="0.2">
      <c r="A28">
        <v>55</v>
      </c>
      <c r="B28" s="66">
        <v>1.385</v>
      </c>
    </row>
    <row r="29" spans="1:2" x14ac:dyDescent="0.2">
      <c r="A29">
        <v>56</v>
      </c>
      <c r="B29" s="66">
        <v>1.411</v>
      </c>
    </row>
    <row r="30" spans="1:2" x14ac:dyDescent="0.2">
      <c r="A30">
        <v>57</v>
      </c>
      <c r="B30" s="66">
        <v>1.4370000000000001</v>
      </c>
    </row>
    <row r="31" spans="1:2" x14ac:dyDescent="0.2">
      <c r="A31">
        <v>58</v>
      </c>
      <c r="B31" s="66">
        <v>1.462</v>
      </c>
    </row>
    <row r="32" spans="1:2" x14ac:dyDescent="0.2">
      <c r="A32">
        <v>59</v>
      </c>
      <c r="B32" s="66">
        <v>1.488</v>
      </c>
    </row>
    <row r="33" spans="1:2" x14ac:dyDescent="0.2">
      <c r="A33">
        <v>60</v>
      </c>
      <c r="B33" s="66">
        <v>1.514</v>
      </c>
    </row>
    <row r="34" spans="1:2" x14ac:dyDescent="0.2">
      <c r="A34">
        <v>61</v>
      </c>
      <c r="B34" s="66">
        <v>1.5409999999999999</v>
      </c>
    </row>
    <row r="35" spans="1:2" x14ac:dyDescent="0.2">
      <c r="A35">
        <v>62</v>
      </c>
      <c r="B35" s="66">
        <v>1.5680000000000001</v>
      </c>
    </row>
    <row r="36" spans="1:2" x14ac:dyDescent="0.2">
      <c r="A36">
        <v>63</v>
      </c>
      <c r="B36" s="66">
        <v>1.5980000000000001</v>
      </c>
    </row>
    <row r="37" spans="1:2" x14ac:dyDescent="0.2">
      <c r="A37">
        <v>64</v>
      </c>
      <c r="B37" s="66">
        <v>1.629</v>
      </c>
    </row>
    <row r="38" spans="1:2" x14ac:dyDescent="0.2">
      <c r="A38">
        <v>65</v>
      </c>
      <c r="B38" s="66">
        <v>1.663</v>
      </c>
    </row>
    <row r="39" spans="1:2" x14ac:dyDescent="0.2">
      <c r="A39">
        <v>66</v>
      </c>
      <c r="B39" s="66">
        <v>1.6990000000000001</v>
      </c>
    </row>
    <row r="40" spans="1:2" x14ac:dyDescent="0.2">
      <c r="A40">
        <v>67</v>
      </c>
      <c r="B40" s="66">
        <v>1.738</v>
      </c>
    </row>
    <row r="41" spans="1:2" x14ac:dyDescent="0.2">
      <c r="A41">
        <v>68</v>
      </c>
      <c r="B41" s="66">
        <v>1.7789999999999999</v>
      </c>
    </row>
    <row r="42" spans="1:2" x14ac:dyDescent="0.2">
      <c r="A42">
        <v>69</v>
      </c>
      <c r="B42" s="66">
        <v>1.823</v>
      </c>
    </row>
    <row r="43" spans="1:2" x14ac:dyDescent="0.2">
      <c r="A43">
        <v>70</v>
      </c>
      <c r="B43" s="66">
        <v>1.867</v>
      </c>
    </row>
    <row r="44" spans="1:2" x14ac:dyDescent="0.2">
      <c r="A44">
        <v>71</v>
      </c>
      <c r="B44" s="66">
        <v>1.91</v>
      </c>
    </row>
    <row r="45" spans="1:2" x14ac:dyDescent="0.2">
      <c r="A45">
        <v>72</v>
      </c>
      <c r="B45" s="66">
        <v>1.9530000000000001</v>
      </c>
    </row>
    <row r="46" spans="1:2" x14ac:dyDescent="0.2">
      <c r="A46">
        <v>73</v>
      </c>
      <c r="B46" s="66">
        <v>2.004</v>
      </c>
    </row>
    <row r="47" spans="1:2" x14ac:dyDescent="0.2">
      <c r="A47">
        <v>74</v>
      </c>
      <c r="B47" s="66">
        <v>2.06</v>
      </c>
    </row>
    <row r="48" spans="1:2" x14ac:dyDescent="0.2">
      <c r="A48">
        <v>75</v>
      </c>
      <c r="B48" s="66">
        <v>2.117</v>
      </c>
    </row>
    <row r="49" spans="1:2" x14ac:dyDescent="0.2">
      <c r="A49">
        <v>76</v>
      </c>
      <c r="B49" s="66">
        <v>2.181</v>
      </c>
    </row>
    <row r="50" spans="1:2" x14ac:dyDescent="0.2">
      <c r="A50">
        <v>77</v>
      </c>
      <c r="B50" s="66">
        <v>2.2549999999999999</v>
      </c>
    </row>
    <row r="51" spans="1:2" x14ac:dyDescent="0.2">
      <c r="A51">
        <v>78</v>
      </c>
      <c r="B51" s="66">
        <v>2.3359999999999999</v>
      </c>
    </row>
    <row r="52" spans="1:2" x14ac:dyDescent="0.2">
      <c r="A52">
        <v>79</v>
      </c>
      <c r="B52" s="66">
        <v>2.419</v>
      </c>
    </row>
    <row r="53" spans="1:2" x14ac:dyDescent="0.2">
      <c r="A53">
        <v>80</v>
      </c>
      <c r="B53" s="66">
        <v>2.504</v>
      </c>
    </row>
    <row r="54" spans="1:2" x14ac:dyDescent="0.2">
      <c r="A54">
        <v>81</v>
      </c>
      <c r="B54" s="66">
        <v>2.597</v>
      </c>
    </row>
    <row r="55" spans="1:2" x14ac:dyDescent="0.2">
      <c r="A55">
        <v>82</v>
      </c>
      <c r="B55" s="66">
        <v>2.702</v>
      </c>
    </row>
    <row r="56" spans="1:2" x14ac:dyDescent="0.2">
      <c r="A56">
        <v>83</v>
      </c>
      <c r="B56" s="66">
        <v>2.831</v>
      </c>
    </row>
    <row r="57" spans="1:2" x14ac:dyDescent="0.2">
      <c r="A57">
        <v>84</v>
      </c>
      <c r="B57" s="66">
        <v>2.9809999999999999</v>
      </c>
    </row>
    <row r="58" spans="1:2" x14ac:dyDescent="0.2">
      <c r="A58">
        <v>85</v>
      </c>
      <c r="B58" s="66">
        <v>3.153</v>
      </c>
    </row>
    <row r="59" spans="1:2" x14ac:dyDescent="0.2">
      <c r="A59">
        <v>86</v>
      </c>
      <c r="B59" s="66">
        <v>3.3519999999999999</v>
      </c>
    </row>
    <row r="60" spans="1:2" x14ac:dyDescent="0.2">
      <c r="A60">
        <v>87</v>
      </c>
      <c r="B60" s="66">
        <v>3.58</v>
      </c>
    </row>
    <row r="61" spans="1:2" x14ac:dyDescent="0.2">
      <c r="A61">
        <v>88</v>
      </c>
      <c r="B61" s="66">
        <v>3.8420000000000001</v>
      </c>
    </row>
    <row r="62" spans="1:2" x14ac:dyDescent="0.2">
      <c r="A62">
        <v>89</v>
      </c>
      <c r="B62" s="66">
        <v>4.1449999999999996</v>
      </c>
    </row>
    <row r="63" spans="1:2" x14ac:dyDescent="0.2">
      <c r="A63">
        <v>90</v>
      </c>
      <c r="B63" s="66">
        <v>4.4930000000000003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</TermName>
          <TermId xmlns="http://schemas.microsoft.com/office/infopath/2007/PartnerControls">d59c7581-a5a3-4629-8f67-d19ad3651a9c</TermId>
        </TermInfo>
      </Terms>
    </fb809ca8e56e4d4a8122c12376747d4f>
    <TaxCatchAll xmlns="ef145d64-a689-4632-996c-4b7808930515">
      <Value>12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ED3429-9095-465B-B722-04BCAF8FC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BDB198-27B2-4E02-91F5-F72092CC5D99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ef145d64-a689-4632-996c-4b78089305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1F381C-61B4-4A50-8411-5DC277FA5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5</vt:i4>
      </vt:variant>
    </vt:vector>
  </HeadingPairs>
  <TitlesOfParts>
    <vt:vector size="12" baseType="lpstr">
      <vt:lpstr>Pulje 1</vt:lpstr>
      <vt:lpstr>Pulje 2</vt:lpstr>
      <vt:lpstr>Pulje 3</vt:lpstr>
      <vt:lpstr>Pulje 4</vt:lpstr>
      <vt:lpstr>Pulje 5</vt:lpstr>
      <vt:lpstr>Meltzer-Malone</vt:lpstr>
      <vt:lpstr>Ark1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cp:lastPrinted>2012-02-12T11:58:53Z</cp:lastPrinted>
  <dcterms:created xsi:type="dcterms:W3CDTF">2001-08-31T20:44:44Z</dcterms:created>
  <dcterms:modified xsi:type="dcterms:W3CDTF">2017-10-17T11:09:07Z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rDokumentkategori">
    <vt:lpwstr>12;#Maler|d59c7581-a5a3-4629-8f67-d19ad3651a9c</vt:lpwstr>
  </property>
  <property fmtid="{D5CDD505-2E9C-101B-9397-08002B2CF9AE}" pid="4" name="ContentTypeId">
    <vt:lpwstr>0x010100D894AAE6EF176744940E11D3ADF46EF4</vt:lpwstr>
  </property>
</Properties>
</file>