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360" yWindow="450" windowWidth="19440" windowHeight="7080"/>
  </bookViews>
  <sheets>
    <sheet name="P1" sheetId="31" r:id="rId1"/>
    <sheet name="P2" sheetId="9" r:id="rId2"/>
    <sheet name="P3" sheetId="14" r:id="rId3"/>
    <sheet name="P4" sheetId="15" r:id="rId4"/>
    <sheet name="P5" sheetId="16" r:id="rId5"/>
    <sheet name="Meltzer-Malone" sheetId="29" state="hidden" r:id="rId6"/>
    <sheet name="Module1" sheetId="2" state="veryHidden" r:id="rId7"/>
  </sheets>
  <definedNames>
    <definedName name="_xlnm.Print_Area" localSheetId="0">'P1'!$A$1:$T$39</definedName>
    <definedName name="_xlnm.Print_Area" localSheetId="1">'P2'!$A$1:$T$39</definedName>
    <definedName name="_xlnm.Print_Area" localSheetId="2">'P3'!$A$1:$T$39</definedName>
    <definedName name="_xlnm.Print_Area" localSheetId="3">'P4'!$A$1:$T$39</definedName>
    <definedName name="_xlnm.Print_Area" localSheetId="4">'P5'!$A$1:$T$39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0" i="9" l="1"/>
  <c r="Q11" i="9"/>
  <c r="Q12" i="9"/>
  <c r="Q13" i="9"/>
  <c r="Q14" i="9"/>
  <c r="Q15" i="9"/>
  <c r="Q16" i="9"/>
  <c r="Q17" i="9"/>
  <c r="Q18" i="9"/>
  <c r="Q19" i="9"/>
  <c r="Q20" i="9"/>
  <c r="Q9" i="9"/>
  <c r="Q20" i="14"/>
  <c r="Q21" i="14"/>
  <c r="Q22" i="14"/>
  <c r="Q23" i="14"/>
  <c r="Q24" i="14"/>
  <c r="Q19" i="14"/>
  <c r="Q11" i="14"/>
  <c r="Q12" i="14"/>
  <c r="Q13" i="14"/>
  <c r="Q14" i="14"/>
  <c r="Q15" i="14"/>
  <c r="Q10" i="14"/>
  <c r="Q17" i="15"/>
  <c r="Q18" i="15"/>
  <c r="Q19" i="15"/>
  <c r="Q20" i="15"/>
  <c r="Q21" i="15"/>
  <c r="Q22" i="15"/>
  <c r="Q23" i="15"/>
  <c r="Q16" i="15"/>
  <c r="Q15" i="15"/>
  <c r="Q14" i="15"/>
  <c r="Q13" i="15"/>
  <c r="Q10" i="15"/>
  <c r="Q11" i="15"/>
  <c r="Q12" i="15"/>
  <c r="Q9" i="15"/>
  <c r="R23" i="15"/>
  <c r="O23" i="15"/>
  <c r="P23" i="15"/>
  <c r="N10" i="16"/>
  <c r="O10" i="16"/>
  <c r="P10" i="16"/>
  <c r="U10" i="16"/>
  <c r="N11" i="16"/>
  <c r="P11" i="16"/>
  <c r="U11" i="16"/>
  <c r="N12" i="16"/>
  <c r="P12" i="16"/>
  <c r="U12" i="16"/>
  <c r="N13" i="16"/>
  <c r="P13" i="16"/>
  <c r="U13" i="16"/>
  <c r="N14" i="16"/>
  <c r="P14" i="16"/>
  <c r="U14" i="16"/>
  <c r="N15" i="16"/>
  <c r="P15" i="16"/>
  <c r="U15" i="16"/>
  <c r="N16" i="16"/>
  <c r="P16" i="16"/>
  <c r="U16" i="16"/>
  <c r="N17" i="16"/>
  <c r="P17" i="16"/>
  <c r="U17" i="16"/>
  <c r="N18" i="16"/>
  <c r="P18" i="16"/>
  <c r="U18" i="16"/>
  <c r="N19" i="16"/>
  <c r="P19" i="16"/>
  <c r="U19" i="16"/>
  <c r="N20" i="16"/>
  <c r="P20" i="16"/>
  <c r="U20" i="16"/>
  <c r="N21" i="16"/>
  <c r="P21" i="16"/>
  <c r="U21" i="16"/>
  <c r="N22" i="16"/>
  <c r="P22" i="16"/>
  <c r="U22" i="16"/>
  <c r="N23" i="16"/>
  <c r="P23" i="16"/>
  <c r="U23" i="16"/>
  <c r="N24" i="16"/>
  <c r="P24" i="16"/>
  <c r="U24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N10" i="15"/>
  <c r="O10" i="15"/>
  <c r="P10" i="15"/>
  <c r="U10" i="15"/>
  <c r="N11" i="15"/>
  <c r="O11" i="15"/>
  <c r="P11" i="15"/>
  <c r="U11" i="15"/>
  <c r="N12" i="15"/>
  <c r="O12" i="15"/>
  <c r="P12" i="15"/>
  <c r="U12" i="15"/>
  <c r="N13" i="15"/>
  <c r="O13" i="15"/>
  <c r="P13" i="15"/>
  <c r="U13" i="15"/>
  <c r="N14" i="15"/>
  <c r="O14" i="15"/>
  <c r="P14" i="15"/>
  <c r="U14" i="15"/>
  <c r="N15" i="15"/>
  <c r="O15" i="15"/>
  <c r="P15" i="15"/>
  <c r="U15" i="15"/>
  <c r="N16" i="15"/>
  <c r="O16" i="15"/>
  <c r="P16" i="15"/>
  <c r="U16" i="15"/>
  <c r="N17" i="15"/>
  <c r="O17" i="15"/>
  <c r="P17" i="15"/>
  <c r="U17" i="15"/>
  <c r="O18" i="15"/>
  <c r="P18" i="15"/>
  <c r="U18" i="15"/>
  <c r="O19" i="15"/>
  <c r="P19" i="15"/>
  <c r="U19" i="15"/>
  <c r="O20" i="15"/>
  <c r="P20" i="15"/>
  <c r="U20" i="15"/>
  <c r="O21" i="15"/>
  <c r="P21" i="15"/>
  <c r="U21" i="15"/>
  <c r="O22" i="15"/>
  <c r="P22" i="15"/>
  <c r="U22" i="15"/>
  <c r="U23" i="15"/>
  <c r="N24" i="15"/>
  <c r="P24" i="15"/>
  <c r="U24" i="15"/>
  <c r="Q24" i="15"/>
  <c r="N10" i="14"/>
  <c r="O10" i="14"/>
  <c r="P10" i="14"/>
  <c r="U10" i="14"/>
  <c r="N11" i="14"/>
  <c r="O11" i="14"/>
  <c r="P11" i="14"/>
  <c r="U11" i="14"/>
  <c r="N12" i="14"/>
  <c r="O12" i="14"/>
  <c r="P12" i="14"/>
  <c r="U12" i="14"/>
  <c r="N13" i="14"/>
  <c r="O13" i="14"/>
  <c r="P13" i="14"/>
  <c r="U13" i="14"/>
  <c r="N14" i="14"/>
  <c r="O14" i="14"/>
  <c r="P14" i="14"/>
  <c r="U14" i="14"/>
  <c r="N15" i="14"/>
  <c r="O15" i="14"/>
  <c r="P15" i="14"/>
  <c r="U15" i="14"/>
  <c r="N16" i="14"/>
  <c r="P16" i="14"/>
  <c r="U16" i="14"/>
  <c r="N17" i="14"/>
  <c r="P17" i="14"/>
  <c r="U17" i="14"/>
  <c r="N18" i="14"/>
  <c r="P18" i="14"/>
  <c r="U18" i="14"/>
  <c r="N19" i="14"/>
  <c r="O19" i="14"/>
  <c r="P19" i="14"/>
  <c r="U19" i="14"/>
  <c r="N20" i="14"/>
  <c r="O20" i="14"/>
  <c r="P20" i="14"/>
  <c r="U20" i="14"/>
  <c r="N21" i="14"/>
  <c r="O21" i="14"/>
  <c r="P21" i="14"/>
  <c r="U21" i="14"/>
  <c r="N22" i="14"/>
  <c r="O22" i="14"/>
  <c r="P22" i="14"/>
  <c r="U22" i="14"/>
  <c r="N23" i="14"/>
  <c r="O23" i="14"/>
  <c r="P23" i="14"/>
  <c r="U23" i="14"/>
  <c r="N24" i="14"/>
  <c r="O24" i="14"/>
  <c r="P24" i="14"/>
  <c r="U24" i="14"/>
  <c r="Q16" i="14"/>
  <c r="Q17" i="14"/>
  <c r="Q18" i="14"/>
  <c r="N16" i="9"/>
  <c r="O16" i="9"/>
  <c r="P16" i="9"/>
  <c r="U16" i="9"/>
  <c r="N17" i="9"/>
  <c r="O17" i="9"/>
  <c r="P17" i="9"/>
  <c r="U17" i="9"/>
  <c r="N18" i="9"/>
  <c r="O18" i="9"/>
  <c r="P18" i="9"/>
  <c r="U18" i="9"/>
  <c r="N19" i="9"/>
  <c r="P19" i="9"/>
  <c r="U19" i="9"/>
  <c r="N20" i="9"/>
  <c r="O20" i="9"/>
  <c r="P20" i="9"/>
  <c r="U20" i="9"/>
  <c r="N21" i="9"/>
  <c r="P21" i="9"/>
  <c r="U21" i="9"/>
  <c r="N22" i="9"/>
  <c r="P22" i="9"/>
  <c r="U22" i="9"/>
  <c r="N23" i="9"/>
  <c r="P23" i="9"/>
  <c r="U23" i="9"/>
  <c r="N24" i="9"/>
  <c r="P24" i="9"/>
  <c r="U24" i="9"/>
  <c r="Q21" i="9"/>
  <c r="Q22" i="9"/>
  <c r="Q23" i="9"/>
  <c r="Q24" i="9"/>
  <c r="N9" i="16"/>
  <c r="P9" i="16"/>
  <c r="U9" i="16"/>
  <c r="N9" i="15"/>
  <c r="O9" i="15"/>
  <c r="P9" i="15"/>
  <c r="U9" i="15"/>
  <c r="N9" i="14"/>
  <c r="P9" i="14"/>
  <c r="U9" i="14"/>
  <c r="Q9" i="16"/>
  <c r="Q9" i="14"/>
  <c r="V24" i="14"/>
  <c r="R24" i="14"/>
  <c r="V24" i="15"/>
  <c r="R24" i="15"/>
  <c r="V24" i="16"/>
  <c r="R24" i="16"/>
  <c r="V10" i="14"/>
  <c r="R10" i="14"/>
  <c r="V11" i="14"/>
  <c r="R11" i="14"/>
  <c r="V12" i="14"/>
  <c r="R12" i="14"/>
  <c r="V13" i="14"/>
  <c r="R13" i="14"/>
  <c r="V14" i="14"/>
  <c r="R14" i="14"/>
  <c r="V15" i="14"/>
  <c r="R15" i="14"/>
  <c r="V16" i="14"/>
  <c r="R16" i="14"/>
  <c r="V17" i="14"/>
  <c r="R17" i="14"/>
  <c r="V18" i="14"/>
  <c r="R18" i="14"/>
  <c r="V19" i="14"/>
  <c r="R19" i="14"/>
  <c r="V20" i="14"/>
  <c r="R20" i="14"/>
  <c r="V21" i="14"/>
  <c r="R21" i="14"/>
  <c r="V22" i="14"/>
  <c r="R22" i="14"/>
  <c r="V23" i="14"/>
  <c r="R23" i="14"/>
  <c r="V10" i="15"/>
  <c r="R10" i="15"/>
  <c r="V11" i="15"/>
  <c r="R11" i="15"/>
  <c r="V12" i="15"/>
  <c r="R12" i="15"/>
  <c r="V13" i="15"/>
  <c r="R13" i="15"/>
  <c r="V14" i="15"/>
  <c r="R14" i="15"/>
  <c r="V15" i="15"/>
  <c r="R15" i="15"/>
  <c r="V16" i="15"/>
  <c r="R16" i="15"/>
  <c r="V17" i="15"/>
  <c r="R17" i="15"/>
  <c r="V18" i="15"/>
  <c r="R18" i="15"/>
  <c r="V19" i="15"/>
  <c r="R19" i="15"/>
  <c r="V20" i="15"/>
  <c r="R20" i="15"/>
  <c r="V21" i="15"/>
  <c r="R21" i="15"/>
  <c r="V22" i="15"/>
  <c r="R22" i="15"/>
  <c r="V23" i="15"/>
  <c r="V10" i="16"/>
  <c r="R10" i="16"/>
  <c r="V11" i="16"/>
  <c r="R11" i="16"/>
  <c r="V12" i="16"/>
  <c r="R12" i="16"/>
  <c r="V13" i="16"/>
  <c r="R13" i="16"/>
  <c r="V14" i="16"/>
  <c r="R14" i="16"/>
  <c r="V15" i="16"/>
  <c r="R15" i="16"/>
  <c r="V16" i="16"/>
  <c r="R16" i="16"/>
  <c r="V17" i="16"/>
  <c r="R17" i="16"/>
  <c r="V18" i="16"/>
  <c r="R18" i="16"/>
  <c r="V19" i="16"/>
  <c r="R19" i="16"/>
  <c r="V20" i="16"/>
  <c r="R20" i="16"/>
  <c r="V21" i="16"/>
  <c r="R21" i="16"/>
  <c r="V22" i="16"/>
  <c r="R22" i="16"/>
  <c r="V23" i="16"/>
  <c r="R23" i="16"/>
  <c r="V13" i="9"/>
  <c r="R13" i="9"/>
  <c r="V14" i="9"/>
  <c r="R14" i="9"/>
  <c r="V19" i="9"/>
  <c r="R19" i="9"/>
  <c r="V20" i="9"/>
  <c r="R20" i="9"/>
  <c r="V9" i="14"/>
  <c r="R9" i="14"/>
  <c r="V9" i="15"/>
  <c r="R9" i="15"/>
  <c r="V9" i="16"/>
  <c r="R9" i="16"/>
  <c r="V9" i="9"/>
  <c r="N9" i="9"/>
  <c r="O9" i="9"/>
  <c r="P9" i="9"/>
  <c r="R9" i="9"/>
  <c r="V10" i="9"/>
  <c r="R10" i="9"/>
  <c r="V11" i="9"/>
  <c r="R11" i="9"/>
  <c r="V12" i="9"/>
  <c r="R12" i="9"/>
  <c r="V15" i="9"/>
  <c r="R15" i="9"/>
  <c r="V16" i="9"/>
  <c r="R16" i="9"/>
  <c r="V17" i="9"/>
  <c r="R17" i="9"/>
  <c r="V18" i="9"/>
  <c r="R18" i="9"/>
  <c r="V21" i="9"/>
  <c r="R21" i="9"/>
  <c r="V22" i="9"/>
  <c r="R22" i="9"/>
  <c r="V23" i="9"/>
  <c r="R23" i="9"/>
  <c r="V24" i="9"/>
  <c r="R24" i="9"/>
  <c r="V24" i="31"/>
  <c r="R24" i="31"/>
  <c r="V11" i="31"/>
  <c r="R11" i="31"/>
  <c r="V14" i="31"/>
  <c r="R14" i="31"/>
  <c r="V16" i="31"/>
  <c r="R16" i="31"/>
  <c r="V21" i="31"/>
  <c r="R21" i="31"/>
  <c r="V23" i="31"/>
  <c r="R23" i="31"/>
  <c r="V22" i="31"/>
  <c r="R22" i="31"/>
  <c r="V20" i="31"/>
  <c r="R20" i="31"/>
  <c r="V19" i="31"/>
  <c r="R19" i="31"/>
  <c r="V18" i="31"/>
  <c r="R18" i="31"/>
  <c r="V17" i="31"/>
  <c r="R17" i="31"/>
  <c r="V15" i="31"/>
  <c r="N15" i="31"/>
  <c r="O15" i="31"/>
  <c r="P15" i="31"/>
  <c r="Q15" i="31"/>
  <c r="R15" i="31"/>
  <c r="V13" i="31"/>
  <c r="N13" i="31"/>
  <c r="O13" i="31"/>
  <c r="P13" i="31"/>
  <c r="Q13" i="31"/>
  <c r="R13" i="31"/>
  <c r="V12" i="31"/>
  <c r="N12" i="31"/>
  <c r="O12" i="31"/>
  <c r="P12" i="31"/>
  <c r="Q12" i="31"/>
  <c r="R12" i="31"/>
  <c r="V10" i="31"/>
  <c r="N10" i="31"/>
  <c r="P10" i="31"/>
  <c r="Q10" i="31"/>
  <c r="R10" i="31"/>
  <c r="V9" i="31"/>
  <c r="R9" i="31"/>
  <c r="N14" i="31"/>
  <c r="P14" i="31"/>
  <c r="U14" i="31"/>
  <c r="U15" i="31"/>
  <c r="N16" i="31"/>
  <c r="O16" i="31"/>
  <c r="P16" i="31"/>
  <c r="U16" i="31"/>
  <c r="N17" i="31"/>
  <c r="P17" i="31"/>
  <c r="U17" i="31"/>
  <c r="N18" i="31"/>
  <c r="O18" i="31"/>
  <c r="P18" i="31"/>
  <c r="U18" i="31"/>
  <c r="N19" i="31"/>
  <c r="O19" i="31"/>
  <c r="P19" i="31"/>
  <c r="U19" i="31"/>
  <c r="N20" i="31"/>
  <c r="O20" i="31"/>
  <c r="P20" i="31"/>
  <c r="U20" i="31"/>
  <c r="Q14" i="31"/>
  <c r="Q16" i="31"/>
  <c r="Q17" i="31"/>
  <c r="Q18" i="31"/>
  <c r="Q19" i="31"/>
  <c r="Q20" i="31"/>
  <c r="N9" i="31"/>
  <c r="P9" i="31"/>
  <c r="U9" i="31"/>
  <c r="Q9" i="31"/>
  <c r="N11" i="9"/>
  <c r="O11" i="9"/>
  <c r="P11" i="9"/>
  <c r="N11" i="31"/>
  <c r="P11" i="31"/>
  <c r="O11" i="31"/>
  <c r="O10" i="31"/>
  <c r="N10" i="9"/>
  <c r="O10" i="9"/>
  <c r="P10" i="9"/>
  <c r="O9" i="31"/>
  <c r="O14" i="31"/>
  <c r="O17" i="31"/>
  <c r="N21" i="31"/>
  <c r="O21" i="31"/>
  <c r="N22" i="31"/>
  <c r="O22" i="31"/>
  <c r="P22" i="31"/>
  <c r="N23" i="31"/>
  <c r="O23" i="31"/>
  <c r="N24" i="31"/>
  <c r="O24" i="31"/>
  <c r="P24" i="31"/>
  <c r="O9" i="14"/>
  <c r="O16" i="14"/>
  <c r="O17" i="14"/>
  <c r="O18" i="14"/>
  <c r="N12" i="9"/>
  <c r="O12" i="9"/>
  <c r="N13" i="9"/>
  <c r="O13" i="9"/>
  <c r="P13" i="9"/>
  <c r="N14" i="9"/>
  <c r="O14" i="9"/>
  <c r="N15" i="9"/>
  <c r="O15" i="9"/>
  <c r="P15" i="9"/>
  <c r="O19" i="9"/>
  <c r="O21" i="9"/>
  <c r="O22" i="9"/>
  <c r="O23" i="9"/>
  <c r="O24" i="9"/>
  <c r="O24" i="15"/>
  <c r="O9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P21" i="31"/>
  <c r="U21" i="31"/>
  <c r="P12" i="9"/>
  <c r="U24" i="31"/>
  <c r="Q24" i="31"/>
  <c r="U15" i="9"/>
  <c r="P14" i="9"/>
  <c r="U13" i="9"/>
  <c r="U11" i="9"/>
  <c r="U10" i="9"/>
  <c r="U9" i="9"/>
  <c r="U12" i="9"/>
  <c r="U14" i="9"/>
  <c r="Q21" i="31"/>
  <c r="P23" i="31"/>
  <c r="Q22" i="31"/>
  <c r="U22" i="31"/>
  <c r="Q11" i="31"/>
  <c r="U11" i="31"/>
  <c r="U13" i="31"/>
  <c r="U12" i="31"/>
  <c r="U10" i="31"/>
  <c r="U23" i="31"/>
  <c r="Q23" i="31"/>
</calcChain>
</file>

<file path=xl/comments1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<sst xmlns="http://schemas.openxmlformats.org/spreadsheetml/2006/main" count="432" uniqueCount="129">
  <si>
    <t>Arrangør:</t>
  </si>
  <si>
    <t>Sted:</t>
  </si>
  <si>
    <t>Dato:</t>
  </si>
  <si>
    <t>Vekt-</t>
  </si>
  <si>
    <t>Kropps-</t>
  </si>
  <si>
    <t>Fødsels-</t>
  </si>
  <si>
    <t>Navn</t>
  </si>
  <si>
    <t>Lag</t>
  </si>
  <si>
    <t>Rykk</t>
  </si>
  <si>
    <t>Støt</t>
  </si>
  <si>
    <t xml:space="preserve">Beste forsøk </t>
  </si>
  <si>
    <t>Sammen-</t>
  </si>
  <si>
    <t>Poeng</t>
  </si>
  <si>
    <t>Pl.</t>
  </si>
  <si>
    <t>Sinclair Coeff.</t>
  </si>
  <si>
    <t>klasse</t>
  </si>
  <si>
    <t>vekt</t>
  </si>
  <si>
    <t>i hver øvelse</t>
  </si>
  <si>
    <t>lagt</t>
  </si>
  <si>
    <t>Stevnets leder:</t>
  </si>
  <si>
    <t>Sekretær:</t>
  </si>
  <si>
    <t>Rek.</t>
  </si>
  <si>
    <t xml:space="preserve"> </t>
  </si>
  <si>
    <t>Notater:</t>
  </si>
  <si>
    <t>Beskrivelse Rekorder:</t>
  </si>
  <si>
    <t>dato</t>
  </si>
  <si>
    <t>Kate-</t>
  </si>
  <si>
    <t>gori</t>
  </si>
  <si>
    <t>Pulje:</t>
  </si>
  <si>
    <t>Stevnekat:</t>
  </si>
  <si>
    <t>St</t>
  </si>
  <si>
    <t>nr</t>
  </si>
  <si>
    <t>Meltzer-Malone tabellen</t>
  </si>
  <si>
    <t>Alder</t>
  </si>
  <si>
    <t xml:space="preserve">Dommere:                                  </t>
  </si>
  <si>
    <t>Jury:</t>
  </si>
  <si>
    <t>Teknisk kontrollør:</t>
  </si>
  <si>
    <t>Chief Marshall:</t>
  </si>
  <si>
    <t>Tidtaker:</t>
  </si>
  <si>
    <t>Speaker:</t>
  </si>
  <si>
    <t>S t e v n e p r o t o k o l l</t>
  </si>
  <si>
    <t>Norges Vektløfterforbund</t>
  </si>
  <si>
    <t>Veteran</t>
  </si>
  <si>
    <t>Ny Sinclair tablell benyttes fra 1.1.2013</t>
  </si>
  <si>
    <t>RM Østlandet</t>
  </si>
  <si>
    <t>Spydeberg Atletene</t>
  </si>
  <si>
    <t>Spydeberghallen</t>
  </si>
  <si>
    <t>Hans Martin Arnesen</t>
  </si>
  <si>
    <t>M9</t>
  </si>
  <si>
    <t>IL Kraftsport</t>
  </si>
  <si>
    <t>Oslo A.K.</t>
  </si>
  <si>
    <t>Alexander Hauff</t>
  </si>
  <si>
    <t>SM</t>
  </si>
  <si>
    <t>Andreas Nordmo Skauen</t>
  </si>
  <si>
    <t>Fredrik Kvist Gyllensten</t>
  </si>
  <si>
    <t>Christian Solberg</t>
  </si>
  <si>
    <t>Daniel Roness</t>
  </si>
  <si>
    <t>Richard Minge</t>
  </si>
  <si>
    <t>Islam Tangijev</t>
  </si>
  <si>
    <t>T. &amp;Il. National</t>
  </si>
  <si>
    <t>Kim Andre Åndalen</t>
  </si>
  <si>
    <t>Gjøvik AK</t>
  </si>
  <si>
    <t>UM</t>
  </si>
  <si>
    <t>Johan Thonerud</t>
  </si>
  <si>
    <t>Kristian Holm</t>
  </si>
  <si>
    <t>Leik Simon Aas</t>
  </si>
  <si>
    <t>Ole Martin Aas</t>
  </si>
  <si>
    <t>T. &amp; Il National</t>
  </si>
  <si>
    <t>Mikkel Helle Sørum</t>
  </si>
  <si>
    <t>Åsmund Rykus</t>
  </si>
  <si>
    <t>Gjøvik A.K.</t>
  </si>
  <si>
    <t>Eirik Mølmshaug</t>
  </si>
  <si>
    <t>Tomas Erlandsen</t>
  </si>
  <si>
    <t>Jardar Tøn</t>
  </si>
  <si>
    <t>Kristoffer Solheimsnes</t>
  </si>
  <si>
    <t>Christian Lysenstøen</t>
  </si>
  <si>
    <t>Bjørn Christian Stabo-Eeg</t>
  </si>
  <si>
    <t>Bent Furevik</t>
  </si>
  <si>
    <t>Robin Andresen</t>
  </si>
  <si>
    <t>Marius Eliassen</t>
  </si>
  <si>
    <t>Indy Sobka</t>
  </si>
  <si>
    <t>Håvard Knappskog</t>
  </si>
  <si>
    <t>Bjørnar Wold</t>
  </si>
  <si>
    <t>Lars Joachim Nilsen</t>
  </si>
  <si>
    <t>Martin Wenstad</t>
  </si>
  <si>
    <t>Tomas Fjeldberg</t>
  </si>
  <si>
    <t>Kenneth Friberg</t>
  </si>
  <si>
    <t>M6</t>
  </si>
  <si>
    <t>+105</t>
  </si>
  <si>
    <t>Lørenskog AK</t>
  </si>
  <si>
    <t>Christiania AK</t>
  </si>
  <si>
    <t>Jens Graff</t>
  </si>
  <si>
    <t>Lørenkog AK</t>
  </si>
  <si>
    <t>Emelie Førstemann Nilsen</t>
  </si>
  <si>
    <t>Camilla Brustad</t>
  </si>
  <si>
    <t>Ragnhild Haug Lillegård</t>
  </si>
  <si>
    <t>Celine Mariell Bertheussen</t>
  </si>
  <si>
    <t>Kamilla Kolvig</t>
  </si>
  <si>
    <t>Siri Mortensen</t>
  </si>
  <si>
    <t>Janicke Walle Jensen</t>
  </si>
  <si>
    <t>Melissa Schanche</t>
  </si>
  <si>
    <t>Marie Welo Hansen</t>
  </si>
  <si>
    <t>Hilde Næss</t>
  </si>
  <si>
    <t>Rebecca Tiffin</t>
  </si>
  <si>
    <t>Ragnhild Seim</t>
  </si>
  <si>
    <t>Christiania A.K.</t>
  </si>
  <si>
    <t>Lørenskog A.K.</t>
  </si>
  <si>
    <t>Bjørnar Wold, Spydeberg Atletene</t>
  </si>
  <si>
    <t>Jens Graff, Spydeberg Atletene</t>
  </si>
  <si>
    <t>Per Espen Omberg</t>
  </si>
  <si>
    <t>Roger Trones SA-F</t>
  </si>
  <si>
    <t>Edvard Munkvold, Lørenskog A.K.</t>
  </si>
  <si>
    <t>Ole Martin Aas, T. &amp; I.L. National</t>
  </si>
  <si>
    <t>Robin Andresen, Spydeberg Atletene</t>
  </si>
  <si>
    <t>Christian Lysenstøen, Spydeberg Atletene</t>
  </si>
  <si>
    <t>Rebecca Tiffin, Oslo A.K.</t>
  </si>
  <si>
    <t>Hilde Næss. Lørenskog A.K.</t>
  </si>
  <si>
    <t>Magnus Chr. Jørgensen, Christiania A.K.</t>
  </si>
  <si>
    <t>Bjørn Thore Olsen, Spydeberg Atletene</t>
  </si>
  <si>
    <t>Daniel Roness, Spydeberg Atletene</t>
  </si>
  <si>
    <t>Roger Trones, Spydeberg Atletene</t>
  </si>
  <si>
    <t>JM</t>
  </si>
  <si>
    <t>SK</t>
  </si>
  <si>
    <t>K1</t>
  </si>
  <si>
    <t>+75</t>
  </si>
  <si>
    <t xml:space="preserve"> Leik Simon Aas T.&amp; Il. National</t>
  </si>
  <si>
    <t>Tor Eric Sivertsen, Gjøvik AK</t>
  </si>
  <si>
    <t>Ole Henrik Holte</t>
  </si>
  <si>
    <t>Svein Arne Follinglo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</si>
</sst>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"/>
    <numFmt numFmtId="165" formatCode="0.0"/>
    <numFmt numFmtId="166" formatCode="General;[Red]\-General"/>
    <numFmt numFmtId="167" formatCode="0.000"/>
    <numFmt numFmtId="168" formatCode="0.000000"/>
    <numFmt numFmtId="169" formatCode="dd/mm/yy;@"/>
    <numFmt numFmtId="170" formatCode="0.0;[Red]0.0"/>
    <numFmt numFmtId="171" formatCode="0;[Red]0"/>
  </numFmts>
  <fonts count="22" x14ac:knownFonts="1">
    <font>
      <sz val="10"/>
      <name val="MS Sans Serif"/>
      <family val="2"/>
    </font>
    <font>
      <sz val="10"/>
      <name val="MS Sans Serif"/>
      <family val="2"/>
    </font>
    <font>
      <sz val="10"/>
      <name val="Times New Roman"/>
    </font>
    <font>
      <b/>
      <sz val="10"/>
      <name val="Times New Roman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</font>
    <font>
      <sz val="28"/>
      <name val="Arial Black"/>
      <family val="2"/>
    </font>
    <font>
      <b/>
      <sz val="10"/>
      <name val="Times New Roman"/>
    </font>
    <font>
      <sz val="18"/>
      <name val="Arial Black"/>
      <family val="2"/>
    </font>
    <font>
      <sz val="10"/>
      <name val="Arial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2" fontId="3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165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166" fontId="6" fillId="0" borderId="1" xfId="0" applyNumberFormat="1" applyFont="1" applyBorder="1"/>
    <xf numFmtId="2" fontId="6" fillId="0" borderId="1" xfId="0" applyNumberFormat="1" applyFont="1" applyBorder="1"/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2" fontId="6" fillId="0" borderId="0" xfId="0" applyNumberFormat="1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4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165" fontId="7" fillId="0" borderId="0" xfId="0" applyNumberFormat="1" applyFont="1" applyAlignment="1" applyProtection="1">
      <alignment horizontal="left"/>
    </xf>
    <xf numFmtId="0" fontId="7" fillId="0" borderId="0" xfId="0" applyFont="1" applyAlignment="1" applyProtection="1">
      <alignment horizontal="right"/>
    </xf>
    <xf numFmtId="0" fontId="7" fillId="0" borderId="0" xfId="0" applyFont="1" applyProtection="1"/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right"/>
    </xf>
    <xf numFmtId="167" fontId="0" fillId="0" borderId="0" xfId="0" applyNumberFormat="1"/>
    <xf numFmtId="0" fontId="4" fillId="0" borderId="0" xfId="0" applyFont="1" applyAlignment="1" applyProtection="1">
      <alignment vertical="top"/>
    </xf>
    <xf numFmtId="0" fontId="1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 vertical="top"/>
    </xf>
    <xf numFmtId="0" fontId="13" fillId="0" borderId="0" xfId="0" applyFont="1" applyAlignment="1">
      <alignment horizontal="left"/>
    </xf>
    <xf numFmtId="0" fontId="4" fillId="0" borderId="0" xfId="0" applyFont="1" applyAlignment="1" applyProtection="1"/>
    <xf numFmtId="2" fontId="3" fillId="0" borderId="0" xfId="0" applyNumberFormat="1" applyFont="1" applyAlignment="1">
      <alignment horizontal="center"/>
    </xf>
    <xf numFmtId="0" fontId="4" fillId="0" borderId="0" xfId="0" applyFont="1" applyProtection="1"/>
    <xf numFmtId="170" fontId="4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165" fontId="14" fillId="0" borderId="0" xfId="0" applyNumberFormat="1" applyFont="1" applyAlignment="1" applyProtection="1">
      <alignment horizontal="left"/>
    </xf>
    <xf numFmtId="0" fontId="15" fillId="0" borderId="0" xfId="0" applyFont="1" applyAlignment="1">
      <alignment horizontal="center"/>
    </xf>
    <xf numFmtId="165" fontId="15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left"/>
    </xf>
    <xf numFmtId="170" fontId="1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right"/>
    </xf>
    <xf numFmtId="169" fontId="12" fillId="0" borderId="0" xfId="0" applyNumberFormat="1" applyFont="1" applyAlignment="1" applyProtection="1">
      <alignment horizontal="left"/>
      <protection locked="0"/>
    </xf>
    <xf numFmtId="2" fontId="13" fillId="0" borderId="0" xfId="0" applyNumberFormat="1" applyFont="1" applyAlignment="1">
      <alignment horizontal="right"/>
    </xf>
    <xf numFmtId="1" fontId="12" fillId="0" borderId="0" xfId="0" applyNumberFormat="1" applyFont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right" vertical="center"/>
      <protection locked="0"/>
    </xf>
    <xf numFmtId="2" fontId="12" fillId="0" borderId="11" xfId="0" applyNumberFormat="1" applyFont="1" applyBorder="1" applyAlignment="1" applyProtection="1">
      <alignment horizontal="right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169" fontId="12" fillId="0" borderId="11" xfId="0" applyNumberFormat="1" applyFont="1" applyBorder="1" applyAlignment="1" applyProtection="1">
      <alignment horizontal="center" vertical="center"/>
      <protection locked="0"/>
    </xf>
    <xf numFmtId="1" fontId="12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171" fontId="13" fillId="0" borderId="12" xfId="0" applyNumberFormat="1" applyFont="1" applyBorder="1" applyAlignment="1" applyProtection="1">
      <alignment horizontal="center" vertical="center"/>
      <protection locked="0"/>
    </xf>
    <xf numFmtId="171" fontId="13" fillId="0" borderId="13" xfId="0" applyNumberFormat="1" applyFont="1" applyBorder="1" applyAlignment="1" applyProtection="1">
      <alignment horizontal="center" vertical="center"/>
      <protection locked="0"/>
    </xf>
    <xf numFmtId="171" fontId="12" fillId="0" borderId="11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1" fontId="12" fillId="0" borderId="14" xfId="0" applyNumberFormat="1" applyFont="1" applyBorder="1" applyAlignment="1" applyProtection="1">
      <alignment horizontal="center" vertical="center"/>
      <protection locked="0"/>
    </xf>
    <xf numFmtId="168" fontId="12" fillId="0" borderId="0" xfId="0" applyNumberFormat="1" applyFont="1" applyBorder="1" applyAlignment="1">
      <alignment horizontal="center" vertical="center"/>
    </xf>
    <xf numFmtId="171" fontId="13" fillId="0" borderId="15" xfId="0" applyNumberFormat="1" applyFont="1" applyBorder="1" applyAlignment="1" applyProtection="1">
      <alignment horizontal="center" vertical="center"/>
      <protection locked="0"/>
    </xf>
    <xf numFmtId="1" fontId="12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1" fontId="12" fillId="0" borderId="16" xfId="0" applyNumberFormat="1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171" fontId="13" fillId="0" borderId="17" xfId="0" applyNumberFormat="1" applyFont="1" applyBorder="1" applyAlignment="1" applyProtection="1">
      <alignment horizontal="center" vertical="center"/>
      <protection locked="0"/>
    </xf>
    <xf numFmtId="171" fontId="12" fillId="0" borderId="16" xfId="0" applyNumberFormat="1" applyFont="1" applyBorder="1" applyAlignment="1">
      <alignment horizontal="center" vertical="center"/>
    </xf>
    <xf numFmtId="1" fontId="12" fillId="0" borderId="9" xfId="0" applyNumberFormat="1" applyFont="1" applyBorder="1" applyAlignment="1" applyProtection="1">
      <alignment horizontal="center" vertical="center"/>
      <protection locked="0"/>
    </xf>
    <xf numFmtId="14" fontId="12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0" xfId="0" quotePrefix="1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71" fontId="4" fillId="0" borderId="12" xfId="0" applyNumberFormat="1" applyFont="1" applyBorder="1" applyAlignment="1" applyProtection="1">
      <alignment horizontal="center" vertical="center"/>
      <protection locked="0"/>
    </xf>
    <xf numFmtId="169" fontId="19" fillId="0" borderId="0" xfId="0" applyNumberFormat="1" applyFont="1" applyBorder="1" applyAlignment="1">
      <alignment horizontal="right" vertical="center"/>
    </xf>
    <xf numFmtId="164" fontId="19" fillId="0" borderId="0" xfId="0" applyNumberFormat="1" applyFont="1" applyBorder="1" applyAlignment="1">
      <alignment horizontal="right"/>
    </xf>
    <xf numFmtId="0" fontId="20" fillId="0" borderId="18" xfId="1" applyFont="1" applyBorder="1" applyAlignment="1" applyProtection="1">
      <alignment horizontal="right" vertical="center"/>
      <protection locked="0"/>
    </xf>
    <xf numFmtId="2" fontId="20" fillId="0" borderId="19" xfId="1" applyNumberFormat="1" applyFont="1" applyBorder="1" applyAlignment="1" applyProtection="1">
      <alignment horizontal="right" vertical="center"/>
      <protection locked="0"/>
    </xf>
    <xf numFmtId="0" fontId="20" fillId="0" borderId="19" xfId="1" applyFont="1" applyBorder="1" applyAlignment="1" applyProtection="1">
      <alignment horizontal="center" vertical="center"/>
      <protection locked="0"/>
    </xf>
    <xf numFmtId="169" fontId="20" fillId="0" borderId="19" xfId="1" applyNumberFormat="1" applyFont="1" applyBorder="1" applyAlignment="1" applyProtection="1">
      <alignment horizontal="center" vertical="center"/>
      <protection locked="0"/>
    </xf>
    <xf numFmtId="1" fontId="21" fillId="0" borderId="19" xfId="1" applyNumberFormat="1" applyFont="1" applyBorder="1" applyAlignment="1" applyProtection="1">
      <alignment horizontal="center" vertical="center"/>
      <protection locked="0"/>
    </xf>
    <xf numFmtId="0" fontId="20" fillId="0" borderId="19" xfId="1" applyFont="1" applyBorder="1" applyAlignment="1" applyProtection="1">
      <alignment vertical="center"/>
      <protection locked="0"/>
    </xf>
    <xf numFmtId="166" fontId="4" fillId="0" borderId="20" xfId="1" applyNumberFormat="1" applyFont="1" applyBorder="1" applyAlignment="1" applyProtection="1">
      <alignment horizontal="center" vertical="center"/>
      <protection locked="0"/>
    </xf>
    <xf numFmtId="166" fontId="4" fillId="0" borderId="21" xfId="1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171" fontId="4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171" fontId="4" fillId="0" borderId="17" xfId="0" applyNumberFormat="1" applyFont="1" applyBorder="1" applyAlignment="1" applyProtection="1">
      <alignment horizontal="center" vertical="center"/>
      <protection locked="0"/>
    </xf>
    <xf numFmtId="0" fontId="12" fillId="0" borderId="10" xfId="0" quotePrefix="1" applyFont="1" applyBorder="1" applyAlignment="1" applyProtection="1">
      <alignment horizontal="right" vertical="center"/>
      <protection locked="0"/>
    </xf>
    <xf numFmtId="2" fontId="20" fillId="0" borderId="19" xfId="1" applyNumberFormat="1" applyFont="1" applyBorder="1" applyAlignment="1" applyProtection="1">
      <alignment vertical="center"/>
      <protection locked="0"/>
    </xf>
    <xf numFmtId="171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 applyProtection="1">
      <alignment horizontal="left"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12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14" fontId="5" fillId="0" borderId="0" xfId="0" applyNumberFormat="1" applyFont="1" applyAlignment="1" applyProtection="1">
      <alignment horizontal="left"/>
      <protection locked="0"/>
    </xf>
    <xf numFmtId="14" fontId="12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</xf>
  </cellXfs>
  <cellStyles count="2">
    <cellStyle name="Normal" xfId="0" builtinId="0"/>
    <cellStyle name="Normal_Sheet2" xfId="1"/>
  </cellStyles>
  <dxfs count="18"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1727200</xdr:colOff>
      <xdr:row>2</xdr:row>
      <xdr:rowOff>38100</xdr:rowOff>
    </xdr:to>
    <xdr:sp macro="" textlink="">
      <xdr:nvSpPr>
        <xdr:cNvPr id="15439" name="Rectangle 1"/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368300</xdr:colOff>
      <xdr:row>0</xdr:row>
      <xdr:rowOff>50800</xdr:rowOff>
    </xdr:from>
    <xdr:to>
      <xdr:col>2</xdr:col>
      <xdr:colOff>63500</xdr:colOff>
      <xdr:row>4</xdr:row>
      <xdr:rowOff>0</xdr:rowOff>
    </xdr:to>
    <xdr:pic>
      <xdr:nvPicPr>
        <xdr:cNvPr id="15454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1727200</xdr:colOff>
      <xdr:row>2</xdr:row>
      <xdr:rowOff>38100</xdr:rowOff>
    </xdr:to>
    <xdr:sp macro="" textlink="">
      <xdr:nvSpPr>
        <xdr:cNvPr id="6233" name="Rectangle 1"/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368300</xdr:colOff>
      <xdr:row>0</xdr:row>
      <xdr:rowOff>50800</xdr:rowOff>
    </xdr:from>
    <xdr:to>
      <xdr:col>2</xdr:col>
      <xdr:colOff>63500</xdr:colOff>
      <xdr:row>4</xdr:row>
      <xdr:rowOff>0</xdr:rowOff>
    </xdr:to>
    <xdr:pic>
      <xdr:nvPicPr>
        <xdr:cNvPr id="6248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1727200</xdr:colOff>
      <xdr:row>2</xdr:row>
      <xdr:rowOff>38100</xdr:rowOff>
    </xdr:to>
    <xdr:sp macro="" textlink="">
      <xdr:nvSpPr>
        <xdr:cNvPr id="8276" name="Rectangle 1"/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368300</xdr:colOff>
      <xdr:row>0</xdr:row>
      <xdr:rowOff>50800</xdr:rowOff>
    </xdr:from>
    <xdr:to>
      <xdr:col>2</xdr:col>
      <xdr:colOff>63500</xdr:colOff>
      <xdr:row>4</xdr:row>
      <xdr:rowOff>0</xdr:rowOff>
    </xdr:to>
    <xdr:pic>
      <xdr:nvPicPr>
        <xdr:cNvPr id="8291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1727200</xdr:colOff>
      <xdr:row>2</xdr:row>
      <xdr:rowOff>38100</xdr:rowOff>
    </xdr:to>
    <xdr:sp macro="" textlink="">
      <xdr:nvSpPr>
        <xdr:cNvPr id="9299" name="Rectangle 1"/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368300</xdr:colOff>
      <xdr:row>0</xdr:row>
      <xdr:rowOff>50800</xdr:rowOff>
    </xdr:from>
    <xdr:to>
      <xdr:col>2</xdr:col>
      <xdr:colOff>63500</xdr:colOff>
      <xdr:row>4</xdr:row>
      <xdr:rowOff>0</xdr:rowOff>
    </xdr:to>
    <xdr:pic>
      <xdr:nvPicPr>
        <xdr:cNvPr id="9314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1727200</xdr:colOff>
      <xdr:row>2</xdr:row>
      <xdr:rowOff>38100</xdr:rowOff>
    </xdr:to>
    <xdr:sp macro="" textlink="">
      <xdr:nvSpPr>
        <xdr:cNvPr id="10322" name="Rectangle 1"/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368300</xdr:colOff>
      <xdr:row>0</xdr:row>
      <xdr:rowOff>50800</xdr:rowOff>
    </xdr:from>
    <xdr:to>
      <xdr:col>2</xdr:col>
      <xdr:colOff>63500</xdr:colOff>
      <xdr:row>4</xdr:row>
      <xdr:rowOff>0</xdr:rowOff>
    </xdr:to>
    <xdr:pic>
      <xdr:nvPicPr>
        <xdr:cNvPr id="10337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pageSetUpPr autoPageBreaks="0" fitToPage="1"/>
  </sheetPr>
  <dimension ref="A1:V39"/>
  <sheetViews>
    <sheetView showGridLines="0" showRowColHeaders="0" showZeros="0" tabSelected="1" showOutlineSymbols="0" zoomScaleNormal="92" zoomScaleSheetLayoutView="75" zoomScalePageLayoutView="92" workbookViewId="0">
      <selection activeCell="R6" sqref="R6"/>
    </sheetView>
  </sheetViews>
  <sheetFormatPr baseColWidth="10" defaultColWidth="9.28515625" defaultRowHeight="12.75" x14ac:dyDescent="0.2"/>
  <cols>
    <col min="1" max="1" width="6.42578125" style="2" customWidth="1"/>
    <col min="2" max="2" width="8.42578125" style="2" customWidth="1"/>
    <col min="3" max="3" width="6.42578125" style="3" customWidth="1"/>
    <col min="4" max="4" width="10.5703125" style="4" customWidth="1"/>
    <col min="5" max="5" width="3.7109375" style="4" customWidth="1"/>
    <col min="6" max="6" width="24.7109375" style="5" customWidth="1"/>
    <col min="7" max="7" width="20.42578125" style="5" customWidth="1"/>
    <col min="8" max="13" width="7.28515625" style="5" customWidth="1"/>
    <col min="14" max="16" width="7.5703125" style="5" customWidth="1"/>
    <col min="17" max="18" width="10.5703125" style="6" customWidth="1"/>
    <col min="19" max="20" width="5.5703125" style="6" customWidth="1"/>
    <col min="21" max="21" width="14.28515625" style="5" customWidth="1"/>
    <col min="22" max="22" width="11.28515625" style="5" hidden="1" customWidth="1"/>
    <col min="23" max="16384" width="9.28515625" style="5"/>
  </cols>
  <sheetData>
    <row r="1" spans="1:22" s="63" customFormat="1" ht="43.5" customHeight="1" x14ac:dyDescent="0.8">
      <c r="A1" s="60"/>
      <c r="B1" s="60"/>
      <c r="C1" s="61"/>
      <c r="D1" s="60"/>
      <c r="E1" s="60"/>
      <c r="F1" s="113" t="s">
        <v>40</v>
      </c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62"/>
      <c r="R1" s="62"/>
      <c r="S1" s="62"/>
      <c r="T1" s="62"/>
    </row>
    <row r="2" spans="1:22" s="63" customFormat="1" ht="24.75" customHeight="1" x14ac:dyDescent="0.5">
      <c r="A2" s="60"/>
      <c r="B2" s="60"/>
      <c r="C2" s="61"/>
      <c r="D2" s="60"/>
      <c r="E2" s="60"/>
      <c r="F2" s="114" t="s">
        <v>41</v>
      </c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62"/>
      <c r="R2" s="62"/>
      <c r="S2" s="62"/>
      <c r="T2" s="62"/>
    </row>
    <row r="3" spans="1:22" s="63" customFormat="1" x14ac:dyDescent="0.2">
      <c r="A3" s="60"/>
      <c r="B3" s="60"/>
      <c r="C3" s="61"/>
      <c r="D3" s="60"/>
      <c r="E3" s="60"/>
      <c r="F3" s="64"/>
      <c r="G3" s="64"/>
      <c r="H3" s="60"/>
      <c r="I3" s="65"/>
      <c r="J3" s="60"/>
      <c r="K3" s="60"/>
      <c r="L3" s="60"/>
      <c r="M3" s="60"/>
      <c r="N3" s="60"/>
      <c r="O3" s="60"/>
      <c r="P3" s="60"/>
      <c r="Q3" s="62"/>
      <c r="R3" s="62"/>
      <c r="S3" s="62"/>
      <c r="T3" s="62"/>
    </row>
    <row r="4" spans="1:22" s="63" customFormat="1" ht="12" customHeight="1" x14ac:dyDescent="0.2">
      <c r="A4" s="60"/>
      <c r="B4" s="60"/>
      <c r="C4" s="61"/>
      <c r="D4" s="60"/>
      <c r="E4" s="60"/>
      <c r="F4" s="64"/>
      <c r="G4" s="64"/>
      <c r="H4" s="60"/>
      <c r="I4" s="65"/>
      <c r="J4" s="60"/>
      <c r="K4" s="60"/>
      <c r="L4" s="60"/>
      <c r="M4" s="60"/>
      <c r="N4" s="60"/>
      <c r="O4" s="60"/>
      <c r="P4" s="60"/>
      <c r="Q4" s="62"/>
      <c r="R4" s="62"/>
      <c r="S4" s="62"/>
      <c r="T4" s="62"/>
    </row>
    <row r="5" spans="1:22" s="52" customFormat="1" ht="15" x14ac:dyDescent="0.25">
      <c r="A5" s="66"/>
      <c r="B5" s="67" t="s">
        <v>29</v>
      </c>
      <c r="C5" s="116" t="s">
        <v>44</v>
      </c>
      <c r="D5" s="117"/>
      <c r="E5" s="117"/>
      <c r="F5" s="117"/>
      <c r="G5" s="47" t="s">
        <v>0</v>
      </c>
      <c r="H5" s="118" t="s">
        <v>45</v>
      </c>
      <c r="I5" s="119"/>
      <c r="J5" s="119"/>
      <c r="K5" s="119"/>
      <c r="L5" s="67" t="s">
        <v>1</v>
      </c>
      <c r="M5" s="120" t="s">
        <v>46</v>
      </c>
      <c r="N5" s="121"/>
      <c r="O5" s="121"/>
      <c r="P5" s="121"/>
      <c r="Q5" s="67" t="s">
        <v>2</v>
      </c>
      <c r="R5" s="68">
        <v>42658</v>
      </c>
      <c r="S5" s="69" t="s">
        <v>28</v>
      </c>
      <c r="T5" s="70">
        <v>1</v>
      </c>
    </row>
    <row r="6" spans="1:22" s="63" customFormat="1" x14ac:dyDescent="0.2">
      <c r="A6" s="60"/>
      <c r="B6" s="60"/>
      <c r="C6" s="61"/>
      <c r="D6" s="60"/>
      <c r="E6" s="60"/>
      <c r="F6" s="64"/>
      <c r="G6" s="64"/>
      <c r="H6" s="60"/>
      <c r="I6" s="65"/>
      <c r="J6" s="60"/>
      <c r="K6" s="60"/>
      <c r="L6" s="60"/>
      <c r="M6" s="60"/>
      <c r="N6" s="60"/>
      <c r="O6" s="60"/>
      <c r="P6" s="60"/>
      <c r="Q6" s="62"/>
      <c r="R6" s="62"/>
      <c r="S6" s="62"/>
      <c r="T6" s="62"/>
    </row>
    <row r="7" spans="1:22" s="1" customFormat="1" x14ac:dyDescent="0.2">
      <c r="A7" s="35" t="s">
        <v>3</v>
      </c>
      <c r="B7" s="21" t="s">
        <v>4</v>
      </c>
      <c r="C7" s="22" t="s">
        <v>26</v>
      </c>
      <c r="D7" s="21" t="s">
        <v>5</v>
      </c>
      <c r="E7" s="21" t="s">
        <v>30</v>
      </c>
      <c r="F7" s="21" t="s">
        <v>6</v>
      </c>
      <c r="G7" s="21" t="s">
        <v>7</v>
      </c>
      <c r="H7" s="21"/>
      <c r="I7" s="14" t="s">
        <v>8</v>
      </c>
      <c r="J7" s="14"/>
      <c r="K7" s="21"/>
      <c r="L7" s="14" t="s">
        <v>9</v>
      </c>
      <c r="M7" s="14"/>
      <c r="N7" s="25" t="s">
        <v>10</v>
      </c>
      <c r="O7" s="32"/>
      <c r="P7" s="21" t="s">
        <v>11</v>
      </c>
      <c r="Q7" s="27" t="s">
        <v>12</v>
      </c>
      <c r="R7" s="27" t="s">
        <v>12</v>
      </c>
      <c r="S7" s="27" t="s">
        <v>13</v>
      </c>
      <c r="T7" s="37" t="s">
        <v>21</v>
      </c>
      <c r="U7" s="37" t="s">
        <v>14</v>
      </c>
      <c r="V7" s="13"/>
    </row>
    <row r="8" spans="1:22" s="1" customFormat="1" x14ac:dyDescent="0.2">
      <c r="A8" s="36" t="s">
        <v>15</v>
      </c>
      <c r="B8" s="23" t="s">
        <v>16</v>
      </c>
      <c r="C8" s="24" t="s">
        <v>27</v>
      </c>
      <c r="D8" s="23" t="s">
        <v>25</v>
      </c>
      <c r="E8" s="23" t="s">
        <v>31</v>
      </c>
      <c r="F8" s="23"/>
      <c r="G8" s="23"/>
      <c r="H8" s="30">
        <v>1</v>
      </c>
      <c r="I8" s="31">
        <v>2</v>
      </c>
      <c r="J8" s="29">
        <v>3</v>
      </c>
      <c r="K8" s="30">
        <v>1</v>
      </c>
      <c r="L8" s="31">
        <v>2</v>
      </c>
      <c r="M8" s="29">
        <v>3</v>
      </c>
      <c r="N8" s="26" t="s">
        <v>17</v>
      </c>
      <c r="O8" s="33"/>
      <c r="P8" s="23" t="s">
        <v>18</v>
      </c>
      <c r="Q8" s="28"/>
      <c r="R8" s="28" t="s">
        <v>42</v>
      </c>
      <c r="S8" s="28"/>
      <c r="T8" s="38"/>
      <c r="U8" s="38"/>
      <c r="V8" s="13"/>
    </row>
    <row r="9" spans="1:22" s="12" customFormat="1" ht="19.899999999999999" customHeight="1" x14ac:dyDescent="0.2">
      <c r="A9" s="92"/>
      <c r="B9" s="72"/>
      <c r="C9" s="93"/>
      <c r="D9" s="74"/>
      <c r="E9" s="75"/>
      <c r="F9" s="76"/>
      <c r="G9" s="76"/>
      <c r="H9" s="94"/>
      <c r="I9" s="78"/>
      <c r="J9" s="78"/>
      <c r="K9" s="77"/>
      <c r="L9" s="78"/>
      <c r="M9" s="78"/>
      <c r="N9" s="79">
        <f t="shared" ref="N9:N24" si="0">IF(MAX(H9:J9)&lt;0,0,TRUNC(MAX(H9:J9)/1)*1)</f>
        <v>0</v>
      </c>
      <c r="O9" s="79">
        <f t="shared" ref="O9:O24" si="1">IF(MAX(K9:M9)&lt;0,0,TRUNC(MAX(K9:M9)/1)*1)</f>
        <v>0</v>
      </c>
      <c r="P9" s="79">
        <f t="shared" ref="P9:P24" si="2">IF(N9=0,0,IF(O9=0,0,SUM(N9:O9)))</f>
        <v>0</v>
      </c>
      <c r="Q9" s="80" t="str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/>
      </c>
      <c r="R9" s="80">
        <f>IF(OR(D9="",B9="",V9=""),0,IF(OR(C9="UM",C9="JM",C9="SM",C9="UK",C9="JK",C9="SK"),"",Q9*(IF(ABS(1900-YEAR((V9+1)-D9))&lt;29,0,(VLOOKUP((YEAR(V9)-YEAR(D9)),'Meltzer-Malone'!$A$3:$B$63,2))))))</f>
        <v>0</v>
      </c>
      <c r="S9" s="81" t="s">
        <v>22</v>
      </c>
      <c r="T9" s="81" t="s">
        <v>22</v>
      </c>
      <c r="U9" s="82" t="str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/>
      </c>
      <c r="V9" s="95">
        <f>R5</f>
        <v>42658</v>
      </c>
    </row>
    <row r="10" spans="1:22" s="12" customFormat="1" ht="19.899999999999999" customHeight="1" x14ac:dyDescent="0.2">
      <c r="A10" s="92"/>
      <c r="B10" s="72"/>
      <c r="C10" s="93"/>
      <c r="D10" s="74"/>
      <c r="E10" s="75"/>
      <c r="F10" s="105"/>
      <c r="G10" s="105"/>
      <c r="H10" s="106"/>
      <c r="I10" s="78"/>
      <c r="J10" s="78"/>
      <c r="K10" s="106"/>
      <c r="L10" s="78"/>
      <c r="M10" s="78"/>
      <c r="N10" s="79">
        <f t="shared" si="0"/>
        <v>0</v>
      </c>
      <c r="O10" s="79">
        <f t="shared" si="1"/>
        <v>0</v>
      </c>
      <c r="P10" s="79">
        <f t="shared" si="2"/>
        <v>0</v>
      </c>
      <c r="Q10" s="80" t="str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/>
      </c>
      <c r="R10" s="80">
        <f>IF(OR(D10="",B10="",V10=""),0,IF(OR(C10="UM",C10="JM",C10="SM",C10="UK",C10="JK",C10="SK"),"",Q10*(IF(ABS(1900-YEAR((V10+1)-D10))&lt;29,0,(VLOOKUP((YEAR(V10)-YEAR(D10)),'Meltzer-Malone'!$A$3:$B$63,2))))))</f>
        <v>0</v>
      </c>
      <c r="S10" s="84"/>
      <c r="T10" s="84"/>
      <c r="U10" s="82" t="str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/>
      </c>
      <c r="V10" s="95">
        <f>R5</f>
        <v>42658</v>
      </c>
    </row>
    <row r="11" spans="1:22" s="12" customFormat="1" ht="19.899999999999999" customHeight="1" x14ac:dyDescent="0.2">
      <c r="A11" s="92"/>
      <c r="B11" s="72"/>
      <c r="C11" s="93"/>
      <c r="D11" s="74"/>
      <c r="E11" s="75"/>
      <c r="F11" s="76"/>
      <c r="G11" s="76"/>
      <c r="H11" s="83"/>
      <c r="I11" s="78"/>
      <c r="J11" s="78"/>
      <c r="K11" s="83"/>
      <c r="L11" s="78"/>
      <c r="M11" s="78"/>
      <c r="N11" s="79">
        <f t="shared" si="0"/>
        <v>0</v>
      </c>
      <c r="O11" s="79">
        <f t="shared" si="1"/>
        <v>0</v>
      </c>
      <c r="P11" s="79">
        <f t="shared" si="2"/>
        <v>0</v>
      </c>
      <c r="Q11" s="80" t="str">
        <f t="shared" si="3"/>
        <v/>
      </c>
      <c r="R11" s="80">
        <f>IF(OR(D11="",B11="",V11=""),0,IF(OR(C11="UM",C11="JM",C11="SM",C11="UK",C11="JK",C11="SK"),"",Q11*(IF(ABS(1900-YEAR((V11+1)-D11))&lt;29,0,(VLOOKUP((YEAR(V11)-YEAR(D11)),'Meltzer-Malone'!$A$3:$B$63,2))))))</f>
        <v>0</v>
      </c>
      <c r="S11" s="84"/>
      <c r="T11" s="84"/>
      <c r="U11" s="82" t="str">
        <f t="shared" si="4"/>
        <v/>
      </c>
      <c r="V11" s="95">
        <f>R5</f>
        <v>42658</v>
      </c>
    </row>
    <row r="12" spans="1:22" s="12" customFormat="1" ht="19.899999999999999" customHeight="1" x14ac:dyDescent="0.2">
      <c r="A12" s="92">
        <v>94</v>
      </c>
      <c r="B12" s="72">
        <v>93.24</v>
      </c>
      <c r="C12" s="93" t="s">
        <v>87</v>
      </c>
      <c r="D12" s="74">
        <v>19656</v>
      </c>
      <c r="E12" s="75"/>
      <c r="F12" s="105" t="s">
        <v>63</v>
      </c>
      <c r="G12" s="105" t="s">
        <v>45</v>
      </c>
      <c r="H12" s="106">
        <v>70</v>
      </c>
      <c r="I12" s="111">
        <v>73</v>
      </c>
      <c r="J12" s="78">
        <v>76</v>
      </c>
      <c r="K12" s="106">
        <v>90</v>
      </c>
      <c r="L12" s="111">
        <v>93</v>
      </c>
      <c r="M12" s="78">
        <v>96</v>
      </c>
      <c r="N12" s="79">
        <f t="shared" si="0"/>
        <v>76</v>
      </c>
      <c r="O12" s="79">
        <f t="shared" si="1"/>
        <v>96</v>
      </c>
      <c r="P12" s="79">
        <f t="shared" si="2"/>
        <v>172</v>
      </c>
      <c r="Q12" s="80">
        <f t="shared" si="3"/>
        <v>196.90947076086843</v>
      </c>
      <c r="R12" s="80">
        <f>IF(OR(D12="",B12="",V12=""),0,IF(OR(C12="UM",C12="JM",C12="SM",C12="UK",C12="JK",C12="SK"),"",Q12*(IF(ABS(1900-YEAR((V12+1)-D12))&lt;29,0,(VLOOKUP((YEAR(V12)-YEAR(D12)),'Meltzer-Malone'!$A$3:$B$63,2))))))</f>
        <v>314.66133427586777</v>
      </c>
      <c r="S12" s="84">
        <v>1</v>
      </c>
      <c r="T12" s="84" t="s">
        <v>22</v>
      </c>
      <c r="U12" s="82">
        <f t="shared" si="4"/>
        <v>1.1448225044236537</v>
      </c>
      <c r="V12" s="95">
        <f>R5</f>
        <v>42658</v>
      </c>
    </row>
    <row r="13" spans="1:22" s="12" customFormat="1" ht="19.899999999999999" customHeight="1" x14ac:dyDescent="0.2">
      <c r="A13" s="92">
        <v>77</v>
      </c>
      <c r="B13" s="72">
        <v>73.900000000000006</v>
      </c>
      <c r="C13" s="93" t="s">
        <v>48</v>
      </c>
      <c r="D13" s="74">
        <v>14425</v>
      </c>
      <c r="E13" s="75"/>
      <c r="F13" s="105" t="s">
        <v>47</v>
      </c>
      <c r="G13" s="105" t="s">
        <v>49</v>
      </c>
      <c r="H13" s="106">
        <v>40</v>
      </c>
      <c r="I13" s="111">
        <v>-45</v>
      </c>
      <c r="J13" s="78">
        <v>45</v>
      </c>
      <c r="K13" s="106">
        <v>55</v>
      </c>
      <c r="L13" s="111">
        <v>60</v>
      </c>
      <c r="M13" s="111">
        <v>-65</v>
      </c>
      <c r="N13" s="79">
        <f t="shared" si="0"/>
        <v>45</v>
      </c>
      <c r="O13" s="79">
        <f t="shared" si="1"/>
        <v>60</v>
      </c>
      <c r="P13" s="79">
        <f t="shared" si="2"/>
        <v>105</v>
      </c>
      <c r="Q13" s="80">
        <f t="shared" si="3"/>
        <v>135.40639772914716</v>
      </c>
      <c r="R13" s="80">
        <f>IF(OR(D13="",B13="",V13=""),0,IF(OR(C13="UM",C13="JM",C13="SM",C13="UK",C13="JK",C13="SK"),"",Q13*(IF(ABS(1900-YEAR((V13+1)-D13))&lt;29,0,(VLOOKUP((YEAR(V13)-YEAR(D13)),'Meltzer-Malone'!$A$3:$B$63,2))))))</f>
        <v>305.34142687922684</v>
      </c>
      <c r="S13" s="84">
        <v>1</v>
      </c>
      <c r="T13" s="84" t="s">
        <v>22</v>
      </c>
      <c r="U13" s="82">
        <f t="shared" si="4"/>
        <v>1.289584740277592</v>
      </c>
      <c r="V13" s="95">
        <f>R5</f>
        <v>42658</v>
      </c>
    </row>
    <row r="14" spans="1:22" s="12" customFormat="1" ht="19.899999999999999" customHeight="1" x14ac:dyDescent="0.2">
      <c r="A14" s="92"/>
      <c r="B14" s="72"/>
      <c r="C14" s="93"/>
      <c r="D14" s="74"/>
      <c r="E14" s="75"/>
      <c r="F14" s="76"/>
      <c r="G14" s="76"/>
      <c r="H14" s="83"/>
      <c r="I14" s="78"/>
      <c r="J14" s="78"/>
      <c r="K14" s="83"/>
      <c r="L14" s="78"/>
      <c r="M14" s="78"/>
      <c r="N14" s="79">
        <f t="shared" si="0"/>
        <v>0</v>
      </c>
      <c r="O14" s="79">
        <f t="shared" si="1"/>
        <v>0</v>
      </c>
      <c r="P14" s="79">
        <f t="shared" si="2"/>
        <v>0</v>
      </c>
      <c r="Q14" s="80" t="str">
        <f t="shared" si="3"/>
        <v/>
      </c>
      <c r="R14" s="80">
        <f>IF(OR(D14="",B14="",V14=""),0,IF(OR(C14="UM",C14="JM",C14="SM",C14="UK",C14="JK",C14="SK"),"",Q14*(IF(ABS(1900-YEAR((V14+1)-D14))&lt;29,0,(VLOOKUP((YEAR(V14)-YEAR(D14)),'Meltzer-Malone'!$A$3:$B$63,2))))))</f>
        <v>0</v>
      </c>
      <c r="S14" s="84" t="s">
        <v>22</v>
      </c>
      <c r="T14" s="84" t="s">
        <v>22</v>
      </c>
      <c r="U14" s="82" t="str">
        <f t="shared" si="4"/>
        <v/>
      </c>
      <c r="V14" s="95">
        <f>R5</f>
        <v>42658</v>
      </c>
    </row>
    <row r="15" spans="1:22" s="12" customFormat="1" ht="19.899999999999999" customHeight="1" x14ac:dyDescent="0.2">
      <c r="A15" s="92">
        <v>69</v>
      </c>
      <c r="B15" s="72">
        <v>68.48</v>
      </c>
      <c r="C15" s="93" t="s">
        <v>62</v>
      </c>
      <c r="D15" s="74">
        <v>37897</v>
      </c>
      <c r="E15" s="75"/>
      <c r="F15" s="105" t="s">
        <v>60</v>
      </c>
      <c r="G15" s="105" t="s">
        <v>61</v>
      </c>
      <c r="H15" s="106">
        <v>33</v>
      </c>
      <c r="I15" s="111">
        <v>36</v>
      </c>
      <c r="J15" s="111">
        <v>39</v>
      </c>
      <c r="K15" s="106">
        <v>48</v>
      </c>
      <c r="L15" s="111">
        <v>51</v>
      </c>
      <c r="M15" s="111">
        <v>-53</v>
      </c>
      <c r="N15" s="79">
        <f t="shared" si="0"/>
        <v>39</v>
      </c>
      <c r="O15" s="79">
        <f t="shared" si="1"/>
        <v>51</v>
      </c>
      <c r="P15" s="79">
        <f t="shared" si="2"/>
        <v>90</v>
      </c>
      <c r="Q15" s="80">
        <f t="shared" si="3"/>
        <v>121.66311868017746</v>
      </c>
      <c r="R15" s="80" t="str">
        <f>IF(OR(D15="",B15="",V15=""),0,IF(OR(C15="UM",C15="JM",C15="SM",C15="UK",C15="JK",C15="SK"),"",Q15*(IF(ABS(1900-YEAR((V15+1)-D15))&lt;29,0,(VLOOKUP((YEAR(V15)-YEAR(D15)),'Meltzer-Malone'!$A$3:$B$63,2))))))</f>
        <v/>
      </c>
      <c r="S15" s="84">
        <v>1</v>
      </c>
      <c r="T15" s="84"/>
      <c r="U15" s="82">
        <f t="shared" si="4"/>
        <v>1.3518124297797496</v>
      </c>
      <c r="V15" s="95">
        <f>R5</f>
        <v>42658</v>
      </c>
    </row>
    <row r="16" spans="1:22" s="12" customFormat="1" ht="19.899999999999999" customHeight="1" x14ac:dyDescent="0.2">
      <c r="A16" s="92">
        <v>77</v>
      </c>
      <c r="B16" s="72">
        <v>75.06</v>
      </c>
      <c r="C16" s="93" t="s">
        <v>62</v>
      </c>
      <c r="D16" s="74">
        <v>37784</v>
      </c>
      <c r="E16" s="75"/>
      <c r="F16" s="105" t="s">
        <v>64</v>
      </c>
      <c r="G16" s="105" t="s">
        <v>61</v>
      </c>
      <c r="H16" s="106">
        <v>39</v>
      </c>
      <c r="I16" s="111">
        <v>-42</v>
      </c>
      <c r="J16" s="78">
        <v>-42</v>
      </c>
      <c r="K16" s="106">
        <v>47</v>
      </c>
      <c r="L16" s="111">
        <v>50</v>
      </c>
      <c r="M16" s="111">
        <v>-52</v>
      </c>
      <c r="N16" s="79">
        <f t="shared" si="0"/>
        <v>39</v>
      </c>
      <c r="O16" s="79">
        <f t="shared" si="1"/>
        <v>50</v>
      </c>
      <c r="P16" s="79">
        <f t="shared" si="2"/>
        <v>89</v>
      </c>
      <c r="Q16" s="80">
        <f t="shared" si="3"/>
        <v>113.72844938371952</v>
      </c>
      <c r="R16" s="80" t="str">
        <f>IF(OR(D16="",B16="",V16=""),0,IF(OR(C16="UM",C16="JM",C16="SM",C16="UK",C16="JK",C16="SK"),"",Q16*(IF(ABS(1900-YEAR((V16+1)-D16))&lt;29,0,(VLOOKUP((YEAR(V16)-YEAR(D16)),'Meltzer-Malone'!$A$3:$B$63,2))))))</f>
        <v/>
      </c>
      <c r="S16" s="84">
        <v>2</v>
      </c>
      <c r="T16" s="84"/>
      <c r="U16" s="82">
        <f t="shared" si="4"/>
        <v>1.277847745884489</v>
      </c>
      <c r="V16" s="95">
        <f>R5</f>
        <v>42658</v>
      </c>
    </row>
    <row r="17" spans="1:22" s="12" customFormat="1" ht="19.899999999999999" customHeight="1" x14ac:dyDescent="0.2">
      <c r="A17" s="92"/>
      <c r="B17" s="72"/>
      <c r="C17" s="93"/>
      <c r="D17" s="74"/>
      <c r="E17" s="75"/>
      <c r="F17" s="76"/>
      <c r="G17" s="76"/>
      <c r="H17" s="83"/>
      <c r="I17" s="78"/>
      <c r="J17" s="78"/>
      <c r="K17" s="83"/>
      <c r="L17" s="78"/>
      <c r="M17" s="78"/>
      <c r="N17" s="79">
        <f t="shared" si="0"/>
        <v>0</v>
      </c>
      <c r="O17" s="79">
        <f t="shared" si="1"/>
        <v>0</v>
      </c>
      <c r="P17" s="79">
        <f t="shared" si="2"/>
        <v>0</v>
      </c>
      <c r="Q17" s="80" t="str">
        <f t="shared" si="3"/>
        <v/>
      </c>
      <c r="R17" s="80">
        <f>IF(OR(D17="",B17="",V17=""),0,IF(OR(C17="UM",C17="JM",C17="SM",C17="UK",C17="JK",C17="SK"),"",Q17*(IF(ABS(1900-YEAR((V17+1)-D17))&lt;29,0,(VLOOKUP((YEAR(V17)-YEAR(D17)),'Meltzer-Malone'!$A$3:$B$63,2))))))</f>
        <v>0</v>
      </c>
      <c r="S17" s="84"/>
      <c r="T17" s="84"/>
      <c r="U17" s="82" t="str">
        <f t="shared" si="4"/>
        <v/>
      </c>
      <c r="V17" s="95">
        <f>R5</f>
        <v>42658</v>
      </c>
    </row>
    <row r="18" spans="1:22" s="12" customFormat="1" ht="19.899999999999999" customHeight="1" x14ac:dyDescent="0.2">
      <c r="A18" s="92">
        <v>85</v>
      </c>
      <c r="B18" s="72">
        <v>79.099999999999994</v>
      </c>
      <c r="C18" s="93" t="s">
        <v>62</v>
      </c>
      <c r="D18" s="74">
        <v>37364</v>
      </c>
      <c r="E18" s="75"/>
      <c r="F18" s="105" t="s">
        <v>68</v>
      </c>
      <c r="G18" s="105" t="s">
        <v>59</v>
      </c>
      <c r="H18" s="106">
        <v>48</v>
      </c>
      <c r="I18" s="78">
        <v>50</v>
      </c>
      <c r="J18" s="78">
        <v>54</v>
      </c>
      <c r="K18" s="106">
        <v>64</v>
      </c>
      <c r="L18" s="111">
        <v>-70</v>
      </c>
      <c r="M18" s="78">
        <v>-70</v>
      </c>
      <c r="N18" s="79">
        <f t="shared" si="0"/>
        <v>54</v>
      </c>
      <c r="O18" s="79">
        <f t="shared" si="1"/>
        <v>64</v>
      </c>
      <c r="P18" s="79">
        <f t="shared" si="2"/>
        <v>118</v>
      </c>
      <c r="Q18" s="80">
        <f t="shared" si="3"/>
        <v>146.3961549370915</v>
      </c>
      <c r="R18" s="80" t="str">
        <f>IF(OR(D18="",B18="",V18=""),0,IF(OR(C18="UM",C18="JM",C18="SM",C18="UK",C18="JK",C18="SK"),"",Q18*(IF(ABS(1900-YEAR((V18+1)-D18))&lt;29,0,(VLOOKUP((YEAR(V18)-YEAR(D18)),'Meltzer-Malone'!$A$3:$B$63,2))))))</f>
        <v/>
      </c>
      <c r="S18" s="84">
        <v>1</v>
      </c>
      <c r="T18" s="84" t="s">
        <v>22</v>
      </c>
      <c r="U18" s="82">
        <f t="shared" si="4"/>
        <v>1.2406453808228093</v>
      </c>
      <c r="V18" s="95">
        <f>R5</f>
        <v>42658</v>
      </c>
    </row>
    <row r="19" spans="1:22" s="12" customFormat="1" ht="19.899999999999999" customHeight="1" x14ac:dyDescent="0.2">
      <c r="A19" s="92">
        <v>77</v>
      </c>
      <c r="B19" s="72">
        <v>72.819999999999993</v>
      </c>
      <c r="C19" s="93" t="s">
        <v>121</v>
      </c>
      <c r="D19" s="74">
        <v>35450</v>
      </c>
      <c r="E19" s="75"/>
      <c r="F19" s="105" t="s">
        <v>58</v>
      </c>
      <c r="G19" s="105" t="s">
        <v>59</v>
      </c>
      <c r="H19" s="106">
        <v>-70</v>
      </c>
      <c r="I19" s="78">
        <v>70</v>
      </c>
      <c r="J19" s="111">
        <v>72</v>
      </c>
      <c r="K19" s="106">
        <v>80</v>
      </c>
      <c r="L19" s="111">
        <v>84</v>
      </c>
      <c r="M19" s="111">
        <v>-87</v>
      </c>
      <c r="N19" s="79">
        <f t="shared" si="0"/>
        <v>72</v>
      </c>
      <c r="O19" s="79">
        <f t="shared" si="1"/>
        <v>84</v>
      </c>
      <c r="P19" s="79">
        <f t="shared" si="2"/>
        <v>156</v>
      </c>
      <c r="Q19" s="80">
        <f t="shared" si="3"/>
        <v>202.95262516203104</v>
      </c>
      <c r="R19" s="80" t="str">
        <f>IF(OR(D19="",B19="",V19=""),0,IF(OR(C19="UM",C19="JM",C19="SM",C19="UK",C19="JK",C19="SK"),"",Q19*(IF(ABS(1900-YEAR((V19+1)-D19))&lt;29,0,(VLOOKUP((YEAR(V19)-YEAR(D19)),'Meltzer-Malone'!$A$3:$B$63,2))))))</f>
        <v/>
      </c>
      <c r="S19" s="84">
        <v>1</v>
      </c>
      <c r="T19" s="84"/>
      <c r="U19" s="82">
        <f t="shared" si="4"/>
        <v>1.3009783664232759</v>
      </c>
      <c r="V19" s="95">
        <f>R5</f>
        <v>42658</v>
      </c>
    </row>
    <row r="20" spans="1:22" s="12" customFormat="1" ht="19.899999999999999" customHeight="1" x14ac:dyDescent="0.2">
      <c r="A20" s="92" t="s">
        <v>88</v>
      </c>
      <c r="B20" s="72">
        <v>108.48</v>
      </c>
      <c r="C20" s="93" t="s">
        <v>121</v>
      </c>
      <c r="D20" s="74">
        <v>35273</v>
      </c>
      <c r="E20" s="75"/>
      <c r="F20" s="105" t="s">
        <v>76</v>
      </c>
      <c r="G20" s="105" t="s">
        <v>70</v>
      </c>
      <c r="H20" s="106">
        <v>102</v>
      </c>
      <c r="I20" s="78">
        <v>106</v>
      </c>
      <c r="J20" s="78">
        <v>-109</v>
      </c>
      <c r="K20" s="106">
        <v>125</v>
      </c>
      <c r="L20" s="111">
        <v>130</v>
      </c>
      <c r="M20" s="78">
        <v>-133</v>
      </c>
      <c r="N20" s="79">
        <f t="shared" si="0"/>
        <v>106</v>
      </c>
      <c r="O20" s="79">
        <f t="shared" si="1"/>
        <v>130</v>
      </c>
      <c r="P20" s="79">
        <f t="shared" si="2"/>
        <v>236</v>
      </c>
      <c r="Q20" s="80">
        <f t="shared" si="3"/>
        <v>255.08217694691325</v>
      </c>
      <c r="R20" s="80" t="str">
        <f>IF(OR(D20="",B20="",V20=""),0,IF(OR(C20="UM",C20="JM",C20="SM",C20="UK",C20="JK",C20="SK"),"",Q20*(IF(ABS(1900-YEAR((V20+1)-D20))&lt;29,0,(VLOOKUP((YEAR(V20)-YEAR(D20)),'Meltzer-Malone'!$A$3:$B$63,2))))))</f>
        <v/>
      </c>
      <c r="S20" s="84">
        <v>1</v>
      </c>
      <c r="T20" s="84"/>
      <c r="U20" s="82">
        <f t="shared" si="4"/>
        <v>1.080856681978446</v>
      </c>
      <c r="V20" s="95">
        <f>R5</f>
        <v>42658</v>
      </c>
    </row>
    <row r="21" spans="1:22" s="12" customFormat="1" ht="19.899999999999999" customHeight="1" x14ac:dyDescent="0.2">
      <c r="A21" s="92"/>
      <c r="B21" s="72"/>
      <c r="C21" s="93"/>
      <c r="D21" s="74"/>
      <c r="E21" s="75"/>
      <c r="F21" s="76"/>
      <c r="G21" s="76"/>
      <c r="H21" s="83"/>
      <c r="I21" s="78"/>
      <c r="J21" s="78"/>
      <c r="K21" s="83"/>
      <c r="L21" s="78"/>
      <c r="M21" s="78"/>
      <c r="N21" s="79">
        <f t="shared" si="0"/>
        <v>0</v>
      </c>
      <c r="O21" s="79">
        <f t="shared" si="1"/>
        <v>0</v>
      </c>
      <c r="P21" s="79">
        <f t="shared" si="2"/>
        <v>0</v>
      </c>
      <c r="Q21" s="80" t="str">
        <f t="shared" si="3"/>
        <v/>
      </c>
      <c r="R21" s="80">
        <f>IF(OR(D21="",B21="",V21=""),0,IF(OR(C21="UM",C21="JM",C21="SM",C21="UK",C21="JK",C21="SK"),"",Q21*(IF(ABS(1900-YEAR((V21+1)-D21))&lt;29,0,(VLOOKUP((YEAR(V21)-YEAR(D21)),'Meltzer-Malone'!$A$3:$B$63,2))))))</f>
        <v>0</v>
      </c>
      <c r="S21" s="84"/>
      <c r="T21" s="84"/>
      <c r="U21" s="82" t="str">
        <f t="shared" si="4"/>
        <v/>
      </c>
      <c r="V21" s="95">
        <f>R5</f>
        <v>42658</v>
      </c>
    </row>
    <row r="22" spans="1:22" s="12" customFormat="1" ht="19.899999999999999" customHeight="1" x14ac:dyDescent="0.2">
      <c r="A22" s="92"/>
      <c r="B22" s="72"/>
      <c r="C22" s="93"/>
      <c r="D22" s="74"/>
      <c r="E22" s="75"/>
      <c r="F22" s="76"/>
      <c r="G22" s="76"/>
      <c r="H22" s="83"/>
      <c r="I22" s="78"/>
      <c r="J22" s="78"/>
      <c r="K22" s="83"/>
      <c r="L22" s="78"/>
      <c r="M22" s="78"/>
      <c r="N22" s="79">
        <f t="shared" si="0"/>
        <v>0</v>
      </c>
      <c r="O22" s="79">
        <f t="shared" si="1"/>
        <v>0</v>
      </c>
      <c r="P22" s="79">
        <f t="shared" si="2"/>
        <v>0</v>
      </c>
      <c r="Q22" s="80" t="str">
        <f t="shared" si="3"/>
        <v/>
      </c>
      <c r="R22" s="80">
        <f>IF(OR(D22="",B22="",V22=""),0,IF(OR(C22="UM",C22="JM",C22="SM",C22="UK",C22="JK",C22="SK"),"",Q22*(IF(ABS(1900-YEAR((V22+1)-D22))&lt;29,0,(VLOOKUP((YEAR(V22)-YEAR(D22)),'Meltzer-Malone'!$A$3:$B$63,2))))))</f>
        <v>0</v>
      </c>
      <c r="S22" s="84"/>
      <c r="T22" s="84"/>
      <c r="U22" s="82" t="str">
        <f t="shared" si="4"/>
        <v/>
      </c>
      <c r="V22" s="95">
        <f>R5</f>
        <v>42658</v>
      </c>
    </row>
    <row r="23" spans="1:22" s="12" customFormat="1" ht="19.899999999999999" customHeight="1" x14ac:dyDescent="0.2">
      <c r="A23" s="92"/>
      <c r="B23" s="72"/>
      <c r="C23" s="93"/>
      <c r="D23" s="73"/>
      <c r="E23" s="75"/>
      <c r="F23" s="76"/>
      <c r="G23" s="76"/>
      <c r="H23" s="83"/>
      <c r="I23" s="78"/>
      <c r="J23" s="78"/>
      <c r="K23" s="83"/>
      <c r="L23" s="78"/>
      <c r="M23" s="78"/>
      <c r="N23" s="79">
        <f t="shared" si="0"/>
        <v>0</v>
      </c>
      <c r="O23" s="79">
        <f t="shared" si="1"/>
        <v>0</v>
      </c>
      <c r="P23" s="79">
        <f t="shared" si="2"/>
        <v>0</v>
      </c>
      <c r="Q23" s="80" t="str">
        <f t="shared" si="3"/>
        <v/>
      </c>
      <c r="R23" s="80">
        <f>IF(OR(D23="",B23="",V23=""),0,IF(OR(C23="UM",C23="JM",C23="SM",C23="UK",C23="JK",C23="SK"),"",Q23*(IF(ABS(1900-YEAR((V23+1)-D23))&lt;29,0,(VLOOKUP((YEAR(V23)-YEAR(D23)),'Meltzer-Malone'!$A$3:$B$63,2))))))</f>
        <v>0</v>
      </c>
      <c r="S23" s="84"/>
      <c r="T23" s="84"/>
      <c r="U23" s="82" t="str">
        <f t="shared" si="4"/>
        <v/>
      </c>
      <c r="V23" s="95">
        <f>R5</f>
        <v>42658</v>
      </c>
    </row>
    <row r="24" spans="1:22" s="12" customFormat="1" ht="19.899999999999999" customHeight="1" x14ac:dyDescent="0.2">
      <c r="A24" s="92"/>
      <c r="B24" s="72"/>
      <c r="C24" s="93"/>
      <c r="D24" s="74"/>
      <c r="E24" s="75"/>
      <c r="F24" s="76"/>
      <c r="G24" s="76"/>
      <c r="H24" s="83"/>
      <c r="I24" s="78"/>
      <c r="J24" s="78"/>
      <c r="K24" s="83"/>
      <c r="L24" s="78"/>
      <c r="M24" s="78"/>
      <c r="N24" s="79">
        <f t="shared" si="0"/>
        <v>0</v>
      </c>
      <c r="O24" s="79">
        <f t="shared" si="1"/>
        <v>0</v>
      </c>
      <c r="P24" s="89">
        <f t="shared" si="2"/>
        <v>0</v>
      </c>
      <c r="Q24" s="80" t="str">
        <f t="shared" si="3"/>
        <v/>
      </c>
      <c r="R24" s="80">
        <f>IF(OR(D24="",B24="",V24=""),0,IF(OR(C24="UM",C24="JM",C24="SM",C24="UK",C24="JK",C24="SK"),"",Q24*(IF(ABS(1900-YEAR((V24+1)-D24))&lt;29,0,(VLOOKUP((YEAR(V24)-YEAR(D24)),'Meltzer-Malone'!$A$3:$B$63,2))))))</f>
        <v>0</v>
      </c>
      <c r="S24" s="90"/>
      <c r="T24" s="90"/>
      <c r="U24" s="82" t="str">
        <f t="shared" si="4"/>
        <v/>
      </c>
      <c r="V24" s="95">
        <f>R5</f>
        <v>42658</v>
      </c>
    </row>
    <row r="25" spans="1:22" s="9" customFormat="1" ht="9" customHeight="1" x14ac:dyDescent="0.2">
      <c r="A25" s="15"/>
      <c r="B25" s="16"/>
      <c r="C25" s="17"/>
      <c r="D25" s="18"/>
      <c r="E25" s="18"/>
      <c r="F25" s="15"/>
      <c r="G25" s="15"/>
      <c r="H25" s="19"/>
      <c r="I25" s="19"/>
      <c r="J25" s="19"/>
      <c r="K25" s="19"/>
      <c r="L25" s="19"/>
      <c r="M25" s="19"/>
      <c r="N25" s="15"/>
      <c r="O25" s="15"/>
      <c r="P25" s="15"/>
      <c r="Q25" s="20"/>
      <c r="R25" s="20"/>
      <c r="S25" s="20"/>
      <c r="T25" s="34"/>
      <c r="U25" s="10"/>
      <c r="V25" s="96"/>
    </row>
    <row r="26" spans="1:22" customFormat="1" x14ac:dyDescent="0.2"/>
    <row r="27" spans="1:22" s="8" customFormat="1" ht="15" x14ac:dyDescent="0.25">
      <c r="A27" s="8" t="s">
        <v>19</v>
      </c>
      <c r="B27"/>
      <c r="C27" s="112" t="s">
        <v>110</v>
      </c>
      <c r="D27" s="115"/>
      <c r="E27" s="115"/>
      <c r="F27" s="115"/>
      <c r="G27" s="49" t="s">
        <v>34</v>
      </c>
      <c r="H27" s="50">
        <v>1</v>
      </c>
      <c r="I27" s="112" t="s">
        <v>111</v>
      </c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</row>
    <row r="28" spans="1:22" s="8" customFormat="1" ht="15" x14ac:dyDescent="0.25">
      <c r="B28"/>
      <c r="C28" s="122"/>
      <c r="D28" s="122"/>
      <c r="E28" s="122"/>
      <c r="F28" s="122"/>
      <c r="G28" s="51" t="s">
        <v>22</v>
      </c>
      <c r="H28" s="50">
        <v>2</v>
      </c>
      <c r="I28" s="112" t="s">
        <v>112</v>
      </c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</row>
    <row r="29" spans="1:22" s="8" customFormat="1" ht="15" x14ac:dyDescent="0.25">
      <c r="A29" s="52" t="s">
        <v>35</v>
      </c>
      <c r="B29"/>
      <c r="C29" s="115"/>
      <c r="D29" s="115"/>
      <c r="E29" s="115"/>
      <c r="F29" s="115"/>
      <c r="G29" s="53"/>
      <c r="H29" s="50">
        <v>3</v>
      </c>
      <c r="I29" s="112" t="s">
        <v>113</v>
      </c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</row>
    <row r="30" spans="1:22" ht="15" x14ac:dyDescent="0.25">
      <c r="A30" s="7"/>
      <c r="B30"/>
      <c r="C30" s="115"/>
      <c r="D30" s="115"/>
      <c r="E30" s="115"/>
      <c r="F30" s="115"/>
      <c r="G30" s="42"/>
      <c r="H30" s="40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</row>
    <row r="31" spans="1:22" ht="15" x14ac:dyDescent="0.25">
      <c r="A31" s="8"/>
      <c r="B31"/>
      <c r="C31" s="115"/>
      <c r="D31" s="115"/>
      <c r="E31" s="115"/>
      <c r="F31" s="115"/>
      <c r="G31" s="55" t="s">
        <v>36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</row>
    <row r="32" spans="1:22" ht="15" x14ac:dyDescent="0.25">
      <c r="C32" s="40"/>
      <c r="D32" s="41"/>
      <c r="E32" s="41"/>
      <c r="F32" s="42"/>
      <c r="G32" s="55" t="s">
        <v>37</v>
      </c>
      <c r="H32" s="112" t="s">
        <v>114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</row>
    <row r="33" spans="1:20" ht="15" x14ac:dyDescent="0.25">
      <c r="A33" s="8" t="s">
        <v>20</v>
      </c>
      <c r="B33"/>
      <c r="C33" s="112" t="s">
        <v>110</v>
      </c>
      <c r="D33" s="115"/>
      <c r="E33" s="115"/>
      <c r="F33" s="115"/>
      <c r="G33" s="55" t="s">
        <v>38</v>
      </c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</row>
    <row r="34" spans="1:20" ht="15" x14ac:dyDescent="0.25">
      <c r="C34" s="115"/>
      <c r="D34" s="115"/>
      <c r="E34" s="115"/>
      <c r="F34" s="115"/>
      <c r="G34" s="55"/>
      <c r="H34" s="39"/>
      <c r="I34" s="56"/>
      <c r="J34" s="2"/>
      <c r="K34" s="2"/>
      <c r="L34" s="2"/>
      <c r="M34" s="2"/>
      <c r="N34" s="2"/>
      <c r="O34" s="2"/>
      <c r="P34" s="2"/>
      <c r="Q34" s="54"/>
      <c r="R34" s="54"/>
      <c r="S34" s="54"/>
      <c r="T34" s="54"/>
    </row>
    <row r="35" spans="1:20" ht="15" x14ac:dyDescent="0.25">
      <c r="A35" s="50" t="s">
        <v>39</v>
      </c>
      <c r="B35" s="57"/>
      <c r="C35" s="115"/>
      <c r="D35" s="115"/>
      <c r="E35" s="115"/>
      <c r="F35" s="115"/>
      <c r="G35" s="55" t="s">
        <v>24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</row>
    <row r="36" spans="1:20" ht="15" x14ac:dyDescent="0.25">
      <c r="C36" s="115"/>
      <c r="D36" s="115"/>
      <c r="E36" s="115"/>
      <c r="F36" s="115"/>
      <c r="G36" s="55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</row>
    <row r="37" spans="1:20" ht="15" x14ac:dyDescent="0.25">
      <c r="A37" s="57" t="s">
        <v>23</v>
      </c>
      <c r="B37" s="57"/>
      <c r="C37" s="43" t="s">
        <v>43</v>
      </c>
      <c r="D37" s="44"/>
      <c r="E37" s="44"/>
      <c r="F37" s="45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</row>
    <row r="38" spans="1:20" ht="15" x14ac:dyDescent="0.25">
      <c r="A38" s="58"/>
      <c r="B38" s="58"/>
      <c r="C38" s="59"/>
      <c r="D38" s="41"/>
      <c r="E38" s="41"/>
      <c r="F38" s="4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</row>
    <row r="39" spans="1:20" ht="15" x14ac:dyDescent="0.25"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</row>
  </sheetData>
  <mergeCells count="26"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C28:F28"/>
    <mergeCell ref="I27:T27"/>
    <mergeCell ref="I28:T28"/>
    <mergeCell ref="I29:T29"/>
    <mergeCell ref="I30:T30"/>
    <mergeCell ref="H31:T31"/>
  </mergeCells>
  <phoneticPr fontId="0" type="noConversion"/>
  <conditionalFormatting sqref="H9:M12 H14:M20 L13:M13 H22:M23 L21:M21 L24:M24">
    <cfRule type="cellIs" dxfId="17" priority="7" stopIfTrue="1" operator="between">
      <formula>1</formula>
      <formula>300</formula>
    </cfRule>
    <cfRule type="cellIs" dxfId="16" priority="8" stopIfTrue="1" operator="lessThanOrEqual">
      <formula>0</formula>
    </cfRule>
  </conditionalFormatting>
  <conditionalFormatting sqref="H13:K13">
    <cfRule type="cellIs" dxfId="15" priority="5" stopIfTrue="1" operator="between">
      <formula>1</formula>
      <formula>300</formula>
    </cfRule>
    <cfRule type="cellIs" dxfId="14" priority="6" stopIfTrue="1" operator="lessThanOrEqual">
      <formula>0</formula>
    </cfRule>
  </conditionalFormatting>
  <conditionalFormatting sqref="H21:K21">
    <cfRule type="cellIs" dxfId="13" priority="3" stopIfTrue="1" operator="between">
      <formula>1</formula>
      <formula>300</formula>
    </cfRule>
    <cfRule type="cellIs" dxfId="12" priority="4" stopIfTrue="1" operator="lessThanOrEqual">
      <formula>0</formula>
    </cfRule>
  </conditionalFormatting>
  <conditionalFormatting sqref="H24:K24">
    <cfRule type="cellIs" dxfId="11" priority="1" stopIfTrue="1" operator="between">
      <formula>1</formula>
      <formula>300</formula>
    </cfRule>
    <cfRule type="cellIs" dxfId="10" priority="2" stopIfTrue="1" operator="lessThanOrEqual">
      <formula>0</formula>
    </cfRule>
  </conditionalFormatting>
  <dataValidations count="2">
    <dataValidation type="list" allowBlank="1" showInputMessage="1" showErrorMessage="1" sqref="C9:C24">
      <formula1>"UM,JM,SM,UK,JK,SK,M1,M2,M3,M4,M5,M6,M7,M8,M9,M10,K1,K2,K3,K4,K5,K6,K7,K8,K9,K10"</formula1>
    </dataValidation>
    <dataValidation type="list" allowBlank="1" showInputMessage="1" showErrorMessage="1" sqref="A9:A24">
      <formula1>"44,48,53,58,63,69,+69,'+69,69+,75,+75,'+75,75+,50,56,62,69,77,85,94,+94,'+94,94+,105,+105,'+105,105+"</formula1>
    </dataValidation>
  </dataValidations>
  <pageMargins left="0.27559055118110237" right="0.35433070866141736" top="0.27559055118110237" bottom="0.27559055118110237" header="0.5" footer="0.5"/>
  <pageSetup paperSize="9" scale="80" orientation="landscape" horizontalDpi="360" verticalDpi="360" copies="2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pageSetUpPr autoPageBreaks="0" fitToPage="1"/>
  </sheetPr>
  <dimension ref="A1:V39"/>
  <sheetViews>
    <sheetView showGridLines="0" showRowColHeaders="0" showZeros="0" showOutlineSymbols="0" zoomScaleNormal="92" zoomScaleSheetLayoutView="75" zoomScalePageLayoutView="92" workbookViewId="0">
      <selection activeCell="R13" sqref="R13"/>
    </sheetView>
  </sheetViews>
  <sheetFormatPr baseColWidth="10" defaultColWidth="9.28515625" defaultRowHeight="12.75" x14ac:dyDescent="0.2"/>
  <cols>
    <col min="1" max="1" width="6.42578125" style="2" customWidth="1"/>
    <col min="2" max="2" width="8.42578125" style="2" customWidth="1"/>
    <col min="3" max="3" width="6.42578125" style="3" customWidth="1"/>
    <col min="4" max="4" width="10.5703125" style="4" customWidth="1"/>
    <col min="5" max="5" width="3.7109375" style="4" customWidth="1"/>
    <col min="6" max="6" width="24.7109375" style="5" customWidth="1"/>
    <col min="7" max="7" width="20.42578125" style="5" customWidth="1"/>
    <col min="8" max="13" width="7.28515625" style="5" customWidth="1"/>
    <col min="14" max="16" width="7.5703125" style="5" customWidth="1"/>
    <col min="17" max="18" width="10.5703125" style="6" customWidth="1"/>
    <col min="19" max="20" width="5.5703125" style="6" customWidth="1"/>
    <col min="21" max="21" width="14.28515625" style="5" customWidth="1"/>
    <col min="22" max="22" width="0" style="5" hidden="1" customWidth="1"/>
    <col min="23" max="16384" width="9.28515625" style="5"/>
  </cols>
  <sheetData>
    <row r="1" spans="1:22" s="63" customFormat="1" ht="43.5" customHeight="1" x14ac:dyDescent="0.8">
      <c r="A1" s="60"/>
      <c r="B1" s="60"/>
      <c r="C1" s="61"/>
      <c r="D1" s="60"/>
      <c r="E1" s="60"/>
      <c r="F1" s="113" t="s">
        <v>40</v>
      </c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62"/>
      <c r="R1" s="62"/>
      <c r="S1" s="62"/>
      <c r="T1" s="62"/>
    </row>
    <row r="2" spans="1:22" s="63" customFormat="1" ht="24.75" customHeight="1" x14ac:dyDescent="0.5">
      <c r="A2" s="60"/>
      <c r="B2" s="60"/>
      <c r="C2" s="61"/>
      <c r="D2" s="60"/>
      <c r="E2" s="60"/>
      <c r="F2" s="114" t="s">
        <v>41</v>
      </c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62"/>
      <c r="R2" s="62"/>
      <c r="S2" s="62"/>
      <c r="T2" s="62"/>
    </row>
    <row r="3" spans="1:22" s="63" customFormat="1" x14ac:dyDescent="0.2">
      <c r="A3" s="60"/>
      <c r="B3" s="60"/>
      <c r="C3" s="61"/>
      <c r="D3" s="60"/>
      <c r="E3" s="60"/>
      <c r="F3" s="64"/>
      <c r="G3" s="64"/>
      <c r="H3" s="60"/>
      <c r="I3" s="65"/>
      <c r="J3" s="60"/>
      <c r="K3" s="60"/>
      <c r="L3" s="60"/>
      <c r="M3" s="60"/>
      <c r="N3" s="60"/>
      <c r="O3" s="60"/>
      <c r="P3" s="60"/>
      <c r="Q3" s="62"/>
      <c r="R3" s="62"/>
      <c r="S3" s="62"/>
      <c r="T3" s="62"/>
    </row>
    <row r="4" spans="1:22" s="63" customFormat="1" ht="12" customHeight="1" x14ac:dyDescent="0.2">
      <c r="A4" s="60"/>
      <c r="B4" s="60"/>
      <c r="C4" s="61"/>
      <c r="D4" s="60"/>
      <c r="E4" s="60"/>
      <c r="F4" s="64"/>
      <c r="G4" s="64"/>
      <c r="H4" s="60"/>
      <c r="I4" s="65"/>
      <c r="J4" s="60"/>
      <c r="K4" s="60"/>
      <c r="L4" s="60"/>
      <c r="M4" s="60"/>
      <c r="N4" s="60"/>
      <c r="O4" s="60"/>
      <c r="P4" s="60"/>
      <c r="Q4" s="62"/>
      <c r="R4" s="62"/>
      <c r="S4" s="62"/>
      <c r="T4" s="62"/>
    </row>
    <row r="5" spans="1:22" s="52" customFormat="1" ht="15" x14ac:dyDescent="0.25">
      <c r="A5" s="66"/>
      <c r="B5" s="67" t="s">
        <v>29</v>
      </c>
      <c r="C5" s="116" t="s">
        <v>44</v>
      </c>
      <c r="D5" s="117"/>
      <c r="E5" s="117"/>
      <c r="F5" s="117"/>
      <c r="G5" s="47" t="s">
        <v>0</v>
      </c>
      <c r="H5" s="118" t="s">
        <v>45</v>
      </c>
      <c r="I5" s="119"/>
      <c r="J5" s="119"/>
      <c r="K5" s="119"/>
      <c r="L5" s="67" t="s">
        <v>1</v>
      </c>
      <c r="M5" s="120" t="s">
        <v>46</v>
      </c>
      <c r="N5" s="121"/>
      <c r="O5" s="121"/>
      <c r="P5" s="121"/>
      <c r="Q5" s="67" t="s">
        <v>2</v>
      </c>
      <c r="R5" s="68">
        <v>42658</v>
      </c>
      <c r="S5" s="69" t="s">
        <v>28</v>
      </c>
      <c r="T5" s="70">
        <v>2</v>
      </c>
    </row>
    <row r="6" spans="1:22" s="63" customFormat="1" x14ac:dyDescent="0.2">
      <c r="A6" s="60"/>
      <c r="B6" s="60"/>
      <c r="C6" s="61"/>
      <c r="D6" s="60"/>
      <c r="E6" s="60"/>
      <c r="F6" s="64"/>
      <c r="G6" s="64"/>
      <c r="H6" s="60"/>
      <c r="I6" s="65"/>
      <c r="J6" s="60"/>
      <c r="K6" s="60"/>
      <c r="L6" s="60"/>
      <c r="M6" s="60"/>
      <c r="N6" s="60"/>
      <c r="O6" s="60"/>
      <c r="P6" s="60"/>
      <c r="Q6" s="62"/>
      <c r="R6" s="62"/>
      <c r="S6" s="62"/>
      <c r="T6" s="62"/>
    </row>
    <row r="7" spans="1:22" s="1" customFormat="1" x14ac:dyDescent="0.2">
      <c r="A7" s="35" t="s">
        <v>3</v>
      </c>
      <c r="B7" s="21" t="s">
        <v>4</v>
      </c>
      <c r="C7" s="22" t="s">
        <v>26</v>
      </c>
      <c r="D7" s="21" t="s">
        <v>5</v>
      </c>
      <c r="E7" s="21" t="s">
        <v>30</v>
      </c>
      <c r="F7" s="21" t="s">
        <v>6</v>
      </c>
      <c r="G7" s="21" t="s">
        <v>7</v>
      </c>
      <c r="H7" s="21"/>
      <c r="I7" s="14" t="s">
        <v>8</v>
      </c>
      <c r="J7" s="14"/>
      <c r="K7" s="21"/>
      <c r="L7" s="14" t="s">
        <v>9</v>
      </c>
      <c r="M7" s="14"/>
      <c r="N7" s="25" t="s">
        <v>10</v>
      </c>
      <c r="O7" s="32"/>
      <c r="P7" s="21" t="s">
        <v>11</v>
      </c>
      <c r="Q7" s="27" t="s">
        <v>12</v>
      </c>
      <c r="R7" s="27" t="s">
        <v>12</v>
      </c>
      <c r="S7" s="27" t="s">
        <v>13</v>
      </c>
      <c r="T7" s="37" t="s">
        <v>21</v>
      </c>
      <c r="U7" s="37" t="s">
        <v>14</v>
      </c>
      <c r="V7" s="13"/>
    </row>
    <row r="8" spans="1:22" s="1" customFormat="1" x14ac:dyDescent="0.2">
      <c r="A8" s="36" t="s">
        <v>15</v>
      </c>
      <c r="B8" s="23" t="s">
        <v>16</v>
      </c>
      <c r="C8" s="24" t="s">
        <v>27</v>
      </c>
      <c r="D8" s="23" t="s">
        <v>25</v>
      </c>
      <c r="E8" s="23" t="s">
        <v>31</v>
      </c>
      <c r="F8" s="23"/>
      <c r="G8" s="23"/>
      <c r="H8" s="30">
        <v>1</v>
      </c>
      <c r="I8" s="31">
        <v>2</v>
      </c>
      <c r="J8" s="29">
        <v>3</v>
      </c>
      <c r="K8" s="30">
        <v>1</v>
      </c>
      <c r="L8" s="31">
        <v>2</v>
      </c>
      <c r="M8" s="29">
        <v>3</v>
      </c>
      <c r="N8" s="26" t="s">
        <v>17</v>
      </c>
      <c r="O8" s="33"/>
      <c r="P8" s="23" t="s">
        <v>18</v>
      </c>
      <c r="Q8" s="28"/>
      <c r="R8" s="28" t="s">
        <v>42</v>
      </c>
      <c r="S8" s="28"/>
      <c r="T8" s="38"/>
      <c r="U8" s="38"/>
      <c r="V8" s="13"/>
    </row>
    <row r="9" spans="1:22" s="12" customFormat="1" ht="19.899999999999999" customHeight="1" x14ac:dyDescent="0.2">
      <c r="A9" s="97">
        <v>58</v>
      </c>
      <c r="B9" s="98">
        <v>57.2</v>
      </c>
      <c r="C9" s="99" t="s">
        <v>122</v>
      </c>
      <c r="D9" s="100">
        <v>34057</v>
      </c>
      <c r="E9" s="101"/>
      <c r="F9" s="102" t="s">
        <v>93</v>
      </c>
      <c r="G9" s="102" t="s">
        <v>50</v>
      </c>
      <c r="H9" s="103">
        <v>48</v>
      </c>
      <c r="I9" s="104">
        <v>51</v>
      </c>
      <c r="J9" s="104">
        <v>54</v>
      </c>
      <c r="K9" s="103">
        <v>68</v>
      </c>
      <c r="L9" s="111">
        <v>71</v>
      </c>
      <c r="M9" s="111">
        <v>-73</v>
      </c>
      <c r="N9" s="79">
        <f>IF(MAX(H9:J9)&lt;0,0,TRUNC(MAX(H9:J9)/1)*1)</f>
        <v>54</v>
      </c>
      <c r="O9" s="79">
        <f>IF(MAX(K9:M9)&lt;0,0,TRUNC(MAX(K9:M9)/1)*1)</f>
        <v>71</v>
      </c>
      <c r="P9" s="79">
        <f t="shared" ref="P9:P24" si="0">IF(N9=0,0,IF(O9=0,0,SUM(N9:O9)))</f>
        <v>125</v>
      </c>
      <c r="Q9" s="80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177.79186212783642</v>
      </c>
      <c r="R9" s="80" t="str">
        <f>IF(OR(D9="",B9="",V9=""),0,IF(OR(C9="UM",C9="JM",C9="SM",C9="UK",C9="JK",C9="SK"),"",Q9*(IF(ABS(1900-YEAR((V9+1)-D9))&lt;29,0,(VLOOKUP((YEAR(V9)-YEAR(D9)),'Meltzer-Malone'!$A$3:$B$63,2))))))</f>
        <v/>
      </c>
      <c r="S9" s="81">
        <v>2</v>
      </c>
      <c r="T9" s="81" t="s">
        <v>22</v>
      </c>
      <c r="U9" s="82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1.4223348970226914</v>
      </c>
      <c r="V9" s="95">
        <f>R5</f>
        <v>42658</v>
      </c>
    </row>
    <row r="10" spans="1:22" s="12" customFormat="1" ht="19.899999999999999" customHeight="1" x14ac:dyDescent="0.2">
      <c r="A10" s="97">
        <v>58</v>
      </c>
      <c r="B10" s="98">
        <v>57.08</v>
      </c>
      <c r="C10" s="99" t="s">
        <v>122</v>
      </c>
      <c r="D10" s="100">
        <v>33699</v>
      </c>
      <c r="E10" s="101"/>
      <c r="F10" s="102" t="s">
        <v>94</v>
      </c>
      <c r="G10" s="102" t="s">
        <v>45</v>
      </c>
      <c r="H10" s="103">
        <v>47</v>
      </c>
      <c r="I10" s="104">
        <v>49</v>
      </c>
      <c r="J10" s="104">
        <v>51</v>
      </c>
      <c r="K10" s="103">
        <v>61</v>
      </c>
      <c r="L10" s="111">
        <v>64</v>
      </c>
      <c r="M10" s="111">
        <v>-67</v>
      </c>
      <c r="N10" s="79">
        <f t="shared" ref="N10:N24" si="1">IF(MAX(H10:J10)&lt;0,0,TRUNC(MAX(H10:J10)/1)*1)</f>
        <v>51</v>
      </c>
      <c r="O10" s="79">
        <f t="shared" ref="O10:O24" si="2">IF(MAX(K10:M10)&lt;0,0,TRUNC(MAX(K10:M10)/1)*1)</f>
        <v>64</v>
      </c>
      <c r="P10" s="79">
        <f t="shared" si="0"/>
        <v>115</v>
      </c>
      <c r="Q10" s="80">
        <f t="shared" ref="Q10:Q20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163.82354609171716</v>
      </c>
      <c r="R10" s="80" t="str">
        <f>IF(OR(D10="",B10="",V10=""),0,IF(OR(C10="UM",C10="JM",C10="SM",C10="UK",C10="JK",C10="SK"),"",Q10*(IF(ABS(1900-YEAR((V10+1)-D10))&lt;29,0,(VLOOKUP((YEAR(V10)-YEAR(D10)),'Meltzer-Malone'!$A$3:$B$63,2))))))</f>
        <v/>
      </c>
      <c r="S10" s="84">
        <v>3</v>
      </c>
      <c r="T10" s="84"/>
      <c r="U10" s="82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1.4245525747105841</v>
      </c>
      <c r="V10" s="95">
        <f>R5</f>
        <v>42658</v>
      </c>
    </row>
    <row r="11" spans="1:22" s="12" customFormat="1" ht="19.899999999999999" customHeight="1" x14ac:dyDescent="0.2">
      <c r="A11" s="97">
        <v>58</v>
      </c>
      <c r="B11" s="98">
        <v>56.96</v>
      </c>
      <c r="C11" s="99" t="s">
        <v>122</v>
      </c>
      <c r="D11" s="100">
        <v>33921</v>
      </c>
      <c r="E11" s="101"/>
      <c r="F11" s="102" t="s">
        <v>95</v>
      </c>
      <c r="G11" s="102" t="s">
        <v>50</v>
      </c>
      <c r="H11" s="103">
        <v>50</v>
      </c>
      <c r="I11" s="104">
        <v>53</v>
      </c>
      <c r="J11" s="104">
        <v>-55</v>
      </c>
      <c r="K11" s="103">
        <v>69</v>
      </c>
      <c r="L11" s="111">
        <v>73</v>
      </c>
      <c r="M11" s="111">
        <v>-75</v>
      </c>
      <c r="N11" s="79">
        <f t="shared" si="1"/>
        <v>53</v>
      </c>
      <c r="O11" s="79">
        <f t="shared" si="2"/>
        <v>73</v>
      </c>
      <c r="P11" s="79">
        <f t="shared" si="0"/>
        <v>126</v>
      </c>
      <c r="Q11" s="80">
        <f t="shared" si="3"/>
        <v>179.77469680671487</v>
      </c>
      <c r="R11" s="80" t="str">
        <f>IF(OR(D11="",B11="",V11=""),0,IF(OR(C11="UM",C11="JM",C11="SM",C11="UK",C11="JK",C11="SK"),"",Q11*(IF(ABS(1900-YEAR((V11+1)-D11))&lt;29,0,(VLOOKUP((YEAR(V11)-YEAR(D11)),'Meltzer-Malone'!$A$3:$B$63,2))))))</f>
        <v/>
      </c>
      <c r="S11" s="84">
        <v>1</v>
      </c>
      <c r="T11" s="84"/>
      <c r="U11" s="82">
        <f t="shared" si="4"/>
        <v>1.4267833079898005</v>
      </c>
      <c r="V11" s="95">
        <f>R5</f>
        <v>42658</v>
      </c>
    </row>
    <row r="12" spans="1:22" s="12" customFormat="1" ht="19.899999999999999" customHeight="1" x14ac:dyDescent="0.2">
      <c r="A12" s="97">
        <v>63</v>
      </c>
      <c r="B12" s="98">
        <v>62.02</v>
      </c>
      <c r="C12" s="99" t="s">
        <v>122</v>
      </c>
      <c r="D12" s="100">
        <v>34222</v>
      </c>
      <c r="E12" s="101"/>
      <c r="F12" s="102" t="s">
        <v>96</v>
      </c>
      <c r="G12" s="102" t="s">
        <v>105</v>
      </c>
      <c r="H12" s="103">
        <v>52</v>
      </c>
      <c r="I12" s="104">
        <v>-55</v>
      </c>
      <c r="J12" s="104">
        <v>-55</v>
      </c>
      <c r="K12" s="103">
        <v>70</v>
      </c>
      <c r="L12" s="111">
        <v>74</v>
      </c>
      <c r="M12" s="111">
        <v>-79</v>
      </c>
      <c r="N12" s="79">
        <f t="shared" si="1"/>
        <v>52</v>
      </c>
      <c r="O12" s="79">
        <f t="shared" si="2"/>
        <v>74</v>
      </c>
      <c r="P12" s="79">
        <f t="shared" si="0"/>
        <v>126</v>
      </c>
      <c r="Q12" s="80">
        <f t="shared" si="3"/>
        <v>169.21675033180196</v>
      </c>
      <c r="R12" s="80" t="str">
        <f>IF(OR(D12="",B12="",V12=""),0,IF(OR(C12="UM",C12="JM",C12="SM",C12="UK",C12="JK",C12="SK"),"",Q12*(IF(ABS(1900-YEAR((V12+1)-D12))&lt;29,0,(VLOOKUP((YEAR(V12)-YEAR(D12)),'Meltzer-Malone'!$A$3:$B$63,2))))))</f>
        <v/>
      </c>
      <c r="S12" s="84">
        <v>1</v>
      </c>
      <c r="T12" s="84" t="s">
        <v>22</v>
      </c>
      <c r="U12" s="82">
        <f t="shared" si="4"/>
        <v>1.3429900819984282</v>
      </c>
      <c r="V12" s="95">
        <f>R5</f>
        <v>42658</v>
      </c>
    </row>
    <row r="13" spans="1:22" s="12" customFormat="1" ht="19.899999999999999" customHeight="1" x14ac:dyDescent="0.2">
      <c r="A13" s="97">
        <v>63</v>
      </c>
      <c r="B13" s="98">
        <v>63</v>
      </c>
      <c r="C13" s="99" t="s">
        <v>122</v>
      </c>
      <c r="D13" s="100">
        <v>32713</v>
      </c>
      <c r="E13" s="101"/>
      <c r="F13" s="102" t="s">
        <v>97</v>
      </c>
      <c r="G13" s="102" t="s">
        <v>105</v>
      </c>
      <c r="H13" s="103">
        <v>40</v>
      </c>
      <c r="I13" s="104">
        <v>43</v>
      </c>
      <c r="J13" s="104">
        <v>-45</v>
      </c>
      <c r="K13" s="103">
        <v>52</v>
      </c>
      <c r="L13" s="111">
        <v>55</v>
      </c>
      <c r="M13" s="111">
        <v>58</v>
      </c>
      <c r="N13" s="79">
        <f t="shared" si="1"/>
        <v>43</v>
      </c>
      <c r="O13" s="79">
        <f t="shared" si="2"/>
        <v>58</v>
      </c>
      <c r="P13" s="79">
        <f t="shared" si="0"/>
        <v>101</v>
      </c>
      <c r="Q13" s="80">
        <f t="shared" si="3"/>
        <v>134.22071389049671</v>
      </c>
      <c r="R13" s="80" t="str">
        <f>IF(OR(D13="",B13="",V13=""),0,IF(OR(C13="UM",C13="JM",C13="SM",C13="UK",C13="JK",C13="SK"),"",Q13*(IF(ABS(1900-YEAR((V13+1)-D13))&lt;29,0,(VLOOKUP((YEAR(V13)-YEAR(D13)),'Meltzer-Malone'!$A$3:$B$63,2))))))</f>
        <v/>
      </c>
      <c r="S13" s="84">
        <v>2</v>
      </c>
      <c r="T13" s="84" t="s">
        <v>22</v>
      </c>
      <c r="U13" s="82">
        <f t="shared" si="4"/>
        <v>1.3289179593118488</v>
      </c>
      <c r="V13" s="95">
        <f>R5</f>
        <v>42658</v>
      </c>
    </row>
    <row r="14" spans="1:22" s="12" customFormat="1" ht="19.899999999999999" customHeight="1" x14ac:dyDescent="0.2">
      <c r="A14" s="97">
        <v>69</v>
      </c>
      <c r="B14" s="98">
        <v>63.46</v>
      </c>
      <c r="C14" s="99" t="s">
        <v>122</v>
      </c>
      <c r="D14" s="100">
        <v>34461</v>
      </c>
      <c r="E14" s="101"/>
      <c r="F14" s="102" t="s">
        <v>98</v>
      </c>
      <c r="G14" s="102" t="s">
        <v>45</v>
      </c>
      <c r="H14" s="103">
        <v>35</v>
      </c>
      <c r="I14" s="104">
        <v>38</v>
      </c>
      <c r="J14" s="104">
        <v>-41</v>
      </c>
      <c r="K14" s="103">
        <v>51</v>
      </c>
      <c r="L14" s="111">
        <v>-55</v>
      </c>
      <c r="M14" s="111">
        <v>58</v>
      </c>
      <c r="N14" s="79">
        <f t="shared" si="1"/>
        <v>38</v>
      </c>
      <c r="O14" s="79">
        <f t="shared" si="2"/>
        <v>58</v>
      </c>
      <c r="P14" s="79">
        <f t="shared" si="0"/>
        <v>96</v>
      </c>
      <c r="Q14" s="80">
        <f t="shared" si="3"/>
        <v>126.96232608022632</v>
      </c>
      <c r="R14" s="80" t="str">
        <f>IF(OR(D14="",B14="",V14=""),0,IF(OR(C14="UM",C14="JM",C14="SM",C14="UK",C14="JK",C14="SK"),"",Q14*(IF(ABS(1900-YEAR((V14+1)-D14))&lt;29,0,(VLOOKUP((YEAR(V14)-YEAR(D14)),'Meltzer-Malone'!$A$3:$B$63,2))))))</f>
        <v/>
      </c>
      <c r="S14" s="84">
        <v>2</v>
      </c>
      <c r="T14" s="84" t="s">
        <v>22</v>
      </c>
      <c r="U14" s="82">
        <f t="shared" si="4"/>
        <v>1.3225242300023574</v>
      </c>
      <c r="V14" s="95">
        <f>R5</f>
        <v>42658</v>
      </c>
    </row>
    <row r="15" spans="1:22" s="12" customFormat="1" ht="19.899999999999999" customHeight="1" x14ac:dyDescent="0.2">
      <c r="A15" s="97">
        <v>69</v>
      </c>
      <c r="B15" s="98">
        <v>68.260000000000005</v>
      </c>
      <c r="C15" s="99" t="s">
        <v>122</v>
      </c>
      <c r="D15" s="100">
        <v>32403</v>
      </c>
      <c r="E15" s="101"/>
      <c r="F15" s="102" t="s">
        <v>99</v>
      </c>
      <c r="G15" s="102" t="s">
        <v>105</v>
      </c>
      <c r="H15" s="103">
        <v>51</v>
      </c>
      <c r="I15" s="104">
        <v>-54</v>
      </c>
      <c r="J15" s="104">
        <v>54</v>
      </c>
      <c r="K15" s="103">
        <v>73</v>
      </c>
      <c r="L15" s="111">
        <v>-77</v>
      </c>
      <c r="M15" s="111">
        <v>-77</v>
      </c>
      <c r="N15" s="79">
        <f t="shared" si="1"/>
        <v>54</v>
      </c>
      <c r="O15" s="79">
        <f t="shared" si="2"/>
        <v>73</v>
      </c>
      <c r="P15" s="79">
        <f t="shared" si="0"/>
        <v>127</v>
      </c>
      <c r="Q15" s="80">
        <f t="shared" si="3"/>
        <v>160.40002657799394</v>
      </c>
      <c r="R15" s="80" t="str">
        <f>IF(OR(D15="",B15="",V15=""),0,IF(OR(C15="UM",C15="JM",C15="SM",C15="UK",C15="JK",C15="SK"),"",Q15*(IF(ABS(1900-YEAR((V15+1)-D15))&lt;29,0,(VLOOKUP((YEAR(V15)-YEAR(D15)),'Meltzer-Malone'!$A$3:$B$63,2))))))</f>
        <v/>
      </c>
      <c r="S15" s="84">
        <v>1</v>
      </c>
      <c r="T15" s="84"/>
      <c r="U15" s="82">
        <f t="shared" si="4"/>
        <v>1.2629923352597947</v>
      </c>
      <c r="V15" s="95">
        <f>R5</f>
        <v>42658</v>
      </c>
    </row>
    <row r="16" spans="1:22" s="12" customFormat="1" ht="19.899999999999999" customHeight="1" x14ac:dyDescent="0.2">
      <c r="A16" s="97" t="s">
        <v>124</v>
      </c>
      <c r="B16" s="102">
        <v>75.540000000000006</v>
      </c>
      <c r="C16" s="99" t="s">
        <v>122</v>
      </c>
      <c r="D16" s="100">
        <v>32509</v>
      </c>
      <c r="E16" s="75"/>
      <c r="F16" s="102" t="s">
        <v>100</v>
      </c>
      <c r="G16" s="102" t="s">
        <v>45</v>
      </c>
      <c r="H16" s="106">
        <v>70</v>
      </c>
      <c r="I16" s="111">
        <v>75</v>
      </c>
      <c r="J16" s="78">
        <v>78</v>
      </c>
      <c r="K16" s="106">
        <v>80</v>
      </c>
      <c r="L16" s="111">
        <v>86</v>
      </c>
      <c r="M16" s="78">
        <v>91</v>
      </c>
      <c r="N16" s="79">
        <f t="shared" si="1"/>
        <v>78</v>
      </c>
      <c r="O16" s="79">
        <f t="shared" si="2"/>
        <v>91</v>
      </c>
      <c r="P16" s="79">
        <f t="shared" si="0"/>
        <v>169</v>
      </c>
      <c r="Q16" s="80">
        <f t="shared" si="3"/>
        <v>201.59285886977884</v>
      </c>
      <c r="R16" s="80" t="str">
        <f>IF(OR(D16="",B16="",V16=""),0,IF(OR(C16="UM",C16="JM",C16="SM",C16="UK",C16="JK",C16="SK"),"",Q16*(IF(ABS(1900-YEAR((V16+1)-D16))&lt;29,0,(VLOOKUP((YEAR(V16)-YEAR(D16)),'Meltzer-Malone'!$A$3:$B$63,2))))))</f>
        <v/>
      </c>
      <c r="S16" s="84">
        <v>1</v>
      </c>
      <c r="T16" s="84"/>
      <c r="U16" s="82">
        <f t="shared" si="4"/>
        <v>1.1928571530756145</v>
      </c>
      <c r="V16" s="95">
        <f>R5</f>
        <v>42658</v>
      </c>
    </row>
    <row r="17" spans="1:22" s="12" customFormat="1" ht="19.899999999999999" customHeight="1" x14ac:dyDescent="0.2">
      <c r="A17" s="97" t="s">
        <v>124</v>
      </c>
      <c r="B17" s="102">
        <v>79.66</v>
      </c>
      <c r="C17" s="99" t="s">
        <v>122</v>
      </c>
      <c r="D17" s="100">
        <v>35031</v>
      </c>
      <c r="E17" s="75"/>
      <c r="F17" s="102" t="s">
        <v>101</v>
      </c>
      <c r="G17" s="102" t="s">
        <v>105</v>
      </c>
      <c r="H17" s="106">
        <v>45</v>
      </c>
      <c r="I17" s="111">
        <v>48</v>
      </c>
      <c r="J17" s="111">
        <v>52</v>
      </c>
      <c r="K17" s="106">
        <v>55</v>
      </c>
      <c r="L17" s="111">
        <v>58</v>
      </c>
      <c r="M17" s="111">
        <v>62</v>
      </c>
      <c r="N17" s="79">
        <f t="shared" si="1"/>
        <v>52</v>
      </c>
      <c r="O17" s="79">
        <f t="shared" si="2"/>
        <v>62</v>
      </c>
      <c r="P17" s="79">
        <f t="shared" si="0"/>
        <v>114</v>
      </c>
      <c r="Q17" s="80">
        <f t="shared" si="3"/>
        <v>132.39717161971578</v>
      </c>
      <c r="R17" s="80" t="str">
        <f>IF(OR(D17="",B17="",V17=""),0,IF(OR(C17="UM",C17="JM",C17="SM",C17="UK",C17="JK",C17="SK"),"",Q17*(IF(ABS(1900-YEAR((V17+1)-D17))&lt;29,0,(VLOOKUP((YEAR(V17)-YEAR(D17)),'Meltzer-Malone'!$A$3:$B$63,2))))))</f>
        <v/>
      </c>
      <c r="S17" s="84">
        <v>2</v>
      </c>
      <c r="T17" s="84"/>
      <c r="U17" s="82">
        <f t="shared" si="4"/>
        <v>1.1613786984185595</v>
      </c>
      <c r="V17" s="95">
        <f>R5</f>
        <v>42658</v>
      </c>
    </row>
    <row r="18" spans="1:22" s="12" customFormat="1" ht="19.899999999999999" customHeight="1" x14ac:dyDescent="0.2">
      <c r="A18" s="97">
        <v>75</v>
      </c>
      <c r="B18" s="102">
        <v>71.56</v>
      </c>
      <c r="C18" s="99" t="s">
        <v>123</v>
      </c>
      <c r="D18" s="100">
        <v>29102</v>
      </c>
      <c r="E18" s="75"/>
      <c r="F18" s="102" t="s">
        <v>102</v>
      </c>
      <c r="G18" s="102" t="s">
        <v>106</v>
      </c>
      <c r="H18" s="106">
        <v>43</v>
      </c>
      <c r="I18" s="111">
        <v>46</v>
      </c>
      <c r="J18" s="111">
        <v>-48</v>
      </c>
      <c r="K18" s="106">
        <v>60</v>
      </c>
      <c r="L18" s="111">
        <v>-63</v>
      </c>
      <c r="M18" s="111">
        <v>63</v>
      </c>
      <c r="N18" s="79">
        <f t="shared" si="1"/>
        <v>46</v>
      </c>
      <c r="O18" s="79">
        <f t="shared" si="2"/>
        <v>63</v>
      </c>
      <c r="P18" s="79">
        <f t="shared" si="0"/>
        <v>109</v>
      </c>
      <c r="Q18" s="80">
        <f t="shared" si="3"/>
        <v>133.91678439962155</v>
      </c>
      <c r="R18" s="80">
        <f>IF(OR(D18="",B18="",V18=""),0,IF(OR(C18="UM",C18="JM",C18="SM",C18="UK",C18="JK",C18="SK"),"",Q18*(IF(ABS(1900-YEAR((V18+1)-D18))&lt;29,0,(VLOOKUP((YEAR(V18)-YEAR(D18)),'Meltzer-Malone'!$A$3:$B$63,2))))))</f>
        <v>146.77279570198522</v>
      </c>
      <c r="S18" s="84">
        <v>1</v>
      </c>
      <c r="T18" s="84" t="s">
        <v>22</v>
      </c>
      <c r="U18" s="82">
        <f t="shared" si="4"/>
        <v>1.2285943522901059</v>
      </c>
      <c r="V18" s="95">
        <f>R5</f>
        <v>42658</v>
      </c>
    </row>
    <row r="19" spans="1:22" s="12" customFormat="1" ht="19.899999999999999" customHeight="1" x14ac:dyDescent="0.2">
      <c r="A19" s="97">
        <v>75</v>
      </c>
      <c r="B19" s="110">
        <v>73.900000000000006</v>
      </c>
      <c r="C19" s="99" t="s">
        <v>122</v>
      </c>
      <c r="D19" s="100">
        <v>31662</v>
      </c>
      <c r="E19" s="75"/>
      <c r="F19" s="102" t="s">
        <v>103</v>
      </c>
      <c r="G19" s="102" t="s">
        <v>50</v>
      </c>
      <c r="H19" s="106">
        <v>-63</v>
      </c>
      <c r="I19" s="111">
        <v>-63</v>
      </c>
      <c r="J19" s="111">
        <v>-63</v>
      </c>
      <c r="K19" s="106"/>
      <c r="L19" s="78"/>
      <c r="M19" s="78"/>
      <c r="N19" s="79">
        <f t="shared" si="1"/>
        <v>0</v>
      </c>
      <c r="O19" s="79">
        <f t="shared" si="2"/>
        <v>0</v>
      </c>
      <c r="P19" s="79">
        <f t="shared" si="0"/>
        <v>0</v>
      </c>
      <c r="Q19" s="80">
        <f t="shared" si="3"/>
        <v>0</v>
      </c>
      <c r="R19" s="80" t="str">
        <f>IF(OR(D19="",B19="",V19=""),0,IF(OR(C19="UM",C19="JM",C19="SM",C19="UK",C19="JK",C19="SK"),"",Q19*(IF(ABS(1900-YEAR((V19+1)-D19))&lt;29,0,(VLOOKUP((YEAR(V19)-YEAR(D19)),'Meltzer-Malone'!$A$3:$B$63,2))))))</f>
        <v/>
      </c>
      <c r="S19" s="84"/>
      <c r="T19" s="84"/>
      <c r="U19" s="82">
        <f t="shared" si="4"/>
        <v>1.2068902585097163</v>
      </c>
      <c r="V19" s="95">
        <f>R5</f>
        <v>42658</v>
      </c>
    </row>
    <row r="20" spans="1:22" s="12" customFormat="1" ht="19.899999999999999" customHeight="1" x14ac:dyDescent="0.2">
      <c r="A20" s="97">
        <v>75</v>
      </c>
      <c r="B20" s="110">
        <v>70.2</v>
      </c>
      <c r="C20" s="99" t="s">
        <v>122</v>
      </c>
      <c r="D20" s="100">
        <v>33484</v>
      </c>
      <c r="E20" s="75"/>
      <c r="F20" s="102" t="s">
        <v>104</v>
      </c>
      <c r="G20" s="102" t="s">
        <v>50</v>
      </c>
      <c r="H20" s="106">
        <v>55</v>
      </c>
      <c r="I20" s="111">
        <v>57</v>
      </c>
      <c r="J20" s="111">
        <v>59</v>
      </c>
      <c r="K20" s="106">
        <v>75</v>
      </c>
      <c r="L20" s="111">
        <v>79</v>
      </c>
      <c r="M20" s="111">
        <v>82</v>
      </c>
      <c r="N20" s="79">
        <f t="shared" si="1"/>
        <v>59</v>
      </c>
      <c r="O20" s="79">
        <f t="shared" si="2"/>
        <v>82</v>
      </c>
      <c r="P20" s="79">
        <f t="shared" si="0"/>
        <v>141</v>
      </c>
      <c r="Q20" s="80">
        <f t="shared" si="3"/>
        <v>175.15013422108296</v>
      </c>
      <c r="R20" s="80" t="str">
        <f>IF(OR(D20="",B20="",V20=""),0,IF(OR(C20="UM",C20="JM",C20="SM",C20="UK",C20="JK",C20="SK"),"",Q20*(IF(ABS(1900-YEAR((V20+1)-D20))&lt;29,0,(VLOOKUP((YEAR(V20)-YEAR(D20)),'Meltzer-Malone'!$A$3:$B$63,2))))))</f>
        <v/>
      </c>
      <c r="S20" s="84">
        <v>1</v>
      </c>
      <c r="T20" s="84"/>
      <c r="U20" s="82">
        <f t="shared" si="4"/>
        <v>1.2421995334828579</v>
      </c>
      <c r="V20" s="95">
        <f>R5</f>
        <v>42658</v>
      </c>
    </row>
    <row r="21" spans="1:22" s="12" customFormat="1" ht="19.899999999999999" customHeight="1" x14ac:dyDescent="0.2">
      <c r="A21" s="71"/>
      <c r="B21" s="72"/>
      <c r="C21" s="73"/>
      <c r="D21" s="74"/>
      <c r="E21" s="75"/>
      <c r="F21" s="76"/>
      <c r="G21" s="76"/>
      <c r="H21" s="83"/>
      <c r="I21" s="78"/>
      <c r="J21" s="78"/>
      <c r="K21" s="83"/>
      <c r="L21" s="78"/>
      <c r="M21" s="78"/>
      <c r="N21" s="79">
        <f t="shared" si="1"/>
        <v>0</v>
      </c>
      <c r="O21" s="79">
        <f t="shared" si="2"/>
        <v>0</v>
      </c>
      <c r="P21" s="79">
        <f t="shared" si="0"/>
        <v>0</v>
      </c>
      <c r="Q21" s="80" t="str">
        <f t="shared" ref="Q21:Q24" si="5">IF(P21="","",IF(B21="","",IF(OR(C21="UK",C21="JK",C21="SK",C21="K1",C21="K2",C21="K3",C21="K4",C21="K5",C21="K6",C21="K7",C21="K8",C21="K9",C21="K10"),IF(B21&gt;148.026,P21,IF(B21&lt;28,10^(0.89726074*LOG10(28/148.026)^2)*P21,10^(0.89726074*LOG10(B21/148.026)^2)*P21)),IF(B21&gt;174.393,P21,IF(B21&lt;32,10^(0.794358141*LOG10(32/174.393)^2)*P21,10^(0.794358141*LOG10(B21/174.393)^2)*P21)))))</f>
        <v/>
      </c>
      <c r="R21" s="80">
        <f>IF(OR(D21="",B21="",V21=""),0,IF(OR(C21="UM",C21="JM",C21="SM",C21="UK",C21="JK",C21="SK"),"",Q21*(IF(ABS(1900-YEAR((V21+1)-D21))&lt;29,0,(VLOOKUP((YEAR(V21)-YEAR(D21)),'Meltzer-Malone'!$A$3:$B$63,2))))))</f>
        <v>0</v>
      </c>
      <c r="S21" s="84"/>
      <c r="T21" s="84"/>
      <c r="U21" s="82" t="str">
        <f t="shared" si="4"/>
        <v/>
      </c>
      <c r="V21" s="95">
        <f>R5</f>
        <v>42658</v>
      </c>
    </row>
    <row r="22" spans="1:22" s="12" customFormat="1" ht="19.899999999999999" customHeight="1" x14ac:dyDescent="0.2">
      <c r="A22" s="71"/>
      <c r="B22" s="72"/>
      <c r="C22" s="73"/>
      <c r="D22" s="74"/>
      <c r="E22" s="75"/>
      <c r="F22" s="76"/>
      <c r="G22" s="76"/>
      <c r="H22" s="83"/>
      <c r="I22" s="78"/>
      <c r="J22" s="78"/>
      <c r="K22" s="83"/>
      <c r="L22" s="78"/>
      <c r="M22" s="78"/>
      <c r="N22" s="79">
        <f t="shared" si="1"/>
        <v>0</v>
      </c>
      <c r="O22" s="79">
        <f t="shared" si="2"/>
        <v>0</v>
      </c>
      <c r="P22" s="79">
        <f t="shared" si="0"/>
        <v>0</v>
      </c>
      <c r="Q22" s="80" t="str">
        <f t="shared" si="5"/>
        <v/>
      </c>
      <c r="R22" s="80">
        <f>IF(OR(D22="",B22="",V22=""),0,IF(OR(C22="UM",C22="JM",C22="SM",C22="UK",C22="JK",C22="SK"),"",Q22*(IF(ABS(1900-YEAR((V22+1)-D22))&lt;29,0,(VLOOKUP((YEAR(V22)-YEAR(D22)),'Meltzer-Malone'!$A$3:$B$63,2))))))</f>
        <v>0</v>
      </c>
      <c r="S22" s="84"/>
      <c r="T22" s="84"/>
      <c r="U22" s="82" t="str">
        <f t="shared" si="4"/>
        <v/>
      </c>
      <c r="V22" s="95">
        <f>R5</f>
        <v>42658</v>
      </c>
    </row>
    <row r="23" spans="1:22" s="12" customFormat="1" ht="19.899999999999999" customHeight="1" x14ac:dyDescent="0.2">
      <c r="A23" s="71"/>
      <c r="B23" s="72"/>
      <c r="C23" s="73"/>
      <c r="D23" s="73"/>
      <c r="E23" s="75"/>
      <c r="F23" s="76"/>
      <c r="G23" s="76"/>
      <c r="H23" s="83"/>
      <c r="I23" s="78"/>
      <c r="J23" s="78"/>
      <c r="K23" s="83"/>
      <c r="L23" s="78"/>
      <c r="M23" s="78"/>
      <c r="N23" s="79">
        <f t="shared" si="1"/>
        <v>0</v>
      </c>
      <c r="O23" s="79">
        <f t="shared" si="2"/>
        <v>0</v>
      </c>
      <c r="P23" s="79">
        <f t="shared" si="0"/>
        <v>0</v>
      </c>
      <c r="Q23" s="80" t="str">
        <f t="shared" si="5"/>
        <v/>
      </c>
      <c r="R23" s="80">
        <f>IF(OR(D23="",B23="",V23=""),0,IF(OR(C23="UM",C23="JM",C23="SM",C23="UK",C23="JK",C23="SK"),"",Q23*(IF(ABS(1900-YEAR((V23+1)-D23))&lt;29,0,(VLOOKUP((YEAR(V23)-YEAR(D23)),'Meltzer-Malone'!$A$3:$B$63,2))))))</f>
        <v>0</v>
      </c>
      <c r="S23" s="84"/>
      <c r="T23" s="84"/>
      <c r="U23" s="82" t="str">
        <f t="shared" si="4"/>
        <v/>
      </c>
      <c r="V23" s="95">
        <f>R5</f>
        <v>42658</v>
      </c>
    </row>
    <row r="24" spans="1:22" s="12" customFormat="1" ht="19.899999999999999" customHeight="1" x14ac:dyDescent="0.2">
      <c r="A24" s="71"/>
      <c r="B24" s="72"/>
      <c r="C24" s="73"/>
      <c r="D24" s="85"/>
      <c r="E24" s="86"/>
      <c r="F24" s="87"/>
      <c r="G24" s="87"/>
      <c r="H24" s="88"/>
      <c r="I24" s="78"/>
      <c r="J24" s="78"/>
      <c r="K24" s="88"/>
      <c r="L24" s="78"/>
      <c r="M24" s="78"/>
      <c r="N24" s="79">
        <f t="shared" si="1"/>
        <v>0</v>
      </c>
      <c r="O24" s="79">
        <f t="shared" si="2"/>
        <v>0</v>
      </c>
      <c r="P24" s="89">
        <f t="shared" si="0"/>
        <v>0</v>
      </c>
      <c r="Q24" s="80" t="str">
        <f t="shared" si="5"/>
        <v/>
      </c>
      <c r="R24" s="80">
        <f>IF(OR(D24="",B24="",V24=""),0,IF(OR(C24="UM",C24="JM",C24="SM",C24="UK",C24="JK",C24="SK"),"",Q24*(IF(ABS(1900-YEAR((V24+1)-D24))&lt;29,0,(VLOOKUP((YEAR(V24)-YEAR(D24)),'Meltzer-Malone'!$A$3:$B$63,2))))))</f>
        <v>0</v>
      </c>
      <c r="S24" s="90"/>
      <c r="T24" s="90"/>
      <c r="U24" s="82" t="str">
        <f t="shared" si="4"/>
        <v/>
      </c>
      <c r="V24" s="95">
        <f>R5</f>
        <v>42658</v>
      </c>
    </row>
    <row r="25" spans="1:22" s="9" customFormat="1" ht="9" customHeight="1" x14ac:dyDescent="0.2">
      <c r="A25" s="15"/>
      <c r="B25" s="16"/>
      <c r="C25" s="17"/>
      <c r="D25" s="18"/>
      <c r="E25" s="18"/>
      <c r="F25" s="15"/>
      <c r="G25" s="15"/>
      <c r="H25" s="19"/>
      <c r="I25" s="19"/>
      <c r="J25" s="19"/>
      <c r="K25" s="19"/>
      <c r="L25" s="19"/>
      <c r="M25" s="19"/>
      <c r="N25" s="15"/>
      <c r="O25" s="15"/>
      <c r="P25" s="15"/>
      <c r="Q25" s="20"/>
      <c r="R25" s="20"/>
      <c r="S25" s="20"/>
      <c r="T25" s="34"/>
      <c r="U25" s="10"/>
      <c r="V25" s="11"/>
    </row>
    <row r="26" spans="1:22" customFormat="1" x14ac:dyDescent="0.2"/>
    <row r="27" spans="1:22" s="8" customFormat="1" ht="15" x14ac:dyDescent="0.25">
      <c r="A27" s="8" t="s">
        <v>19</v>
      </c>
      <c r="B27"/>
      <c r="C27" s="112" t="s">
        <v>110</v>
      </c>
      <c r="D27" s="115"/>
      <c r="E27" s="115"/>
      <c r="F27" s="115"/>
      <c r="G27" s="49" t="s">
        <v>34</v>
      </c>
      <c r="H27" s="50">
        <v>1</v>
      </c>
      <c r="I27" s="112" t="s">
        <v>126</v>
      </c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</row>
    <row r="28" spans="1:22" s="8" customFormat="1" ht="15" x14ac:dyDescent="0.25">
      <c r="B28"/>
      <c r="C28" s="40"/>
      <c r="D28" s="39"/>
      <c r="E28" s="39"/>
      <c r="F28" s="40"/>
      <c r="G28" s="51" t="s">
        <v>22</v>
      </c>
      <c r="H28" s="50">
        <v>2</v>
      </c>
      <c r="I28" s="112" t="s">
        <v>107</v>
      </c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</row>
    <row r="29" spans="1:22" s="8" customFormat="1" ht="15" x14ac:dyDescent="0.25">
      <c r="A29" s="52" t="s">
        <v>35</v>
      </c>
      <c r="B29"/>
      <c r="C29" s="115"/>
      <c r="D29" s="115"/>
      <c r="E29" s="115"/>
      <c r="F29" s="115"/>
      <c r="G29" s="53"/>
      <c r="H29" s="50">
        <v>3</v>
      </c>
      <c r="I29" s="112" t="s">
        <v>108</v>
      </c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</row>
    <row r="30" spans="1:22" ht="15" x14ac:dyDescent="0.25">
      <c r="A30" s="7"/>
      <c r="B30"/>
      <c r="C30" s="115"/>
      <c r="D30" s="115"/>
      <c r="E30" s="115"/>
      <c r="F30" s="115"/>
      <c r="G30" s="42"/>
      <c r="H30" s="40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</row>
    <row r="31" spans="1:22" ht="15" x14ac:dyDescent="0.25">
      <c r="A31" s="8"/>
      <c r="B31"/>
      <c r="C31" s="115"/>
      <c r="D31" s="115"/>
      <c r="E31" s="115"/>
      <c r="F31" s="115"/>
      <c r="G31" s="55" t="s">
        <v>36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</row>
    <row r="32" spans="1:22" ht="15" x14ac:dyDescent="0.25">
      <c r="C32" s="46"/>
      <c r="D32" s="41"/>
      <c r="E32" s="41"/>
      <c r="F32" s="42"/>
      <c r="G32" s="55" t="s">
        <v>37</v>
      </c>
      <c r="H32" s="112" t="s">
        <v>125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</row>
    <row r="33" spans="1:20" ht="15" x14ac:dyDescent="0.25">
      <c r="A33" s="8" t="s">
        <v>20</v>
      </c>
      <c r="B33"/>
      <c r="C33" s="115"/>
      <c r="D33" s="115"/>
      <c r="E33" s="115"/>
      <c r="F33" s="115"/>
      <c r="G33" s="55" t="s">
        <v>38</v>
      </c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</row>
    <row r="34" spans="1:20" ht="15" x14ac:dyDescent="0.25">
      <c r="C34" s="115"/>
      <c r="D34" s="115"/>
      <c r="E34" s="115"/>
      <c r="F34" s="115"/>
      <c r="G34" s="55"/>
      <c r="H34" s="39"/>
      <c r="I34" s="56"/>
      <c r="J34" s="2"/>
      <c r="K34" s="2"/>
      <c r="L34" s="2"/>
      <c r="M34" s="2"/>
      <c r="N34" s="2"/>
      <c r="O34" s="2"/>
      <c r="P34" s="2"/>
      <c r="Q34" s="54"/>
      <c r="R34" s="54"/>
      <c r="S34" s="54"/>
      <c r="T34" s="54"/>
    </row>
    <row r="35" spans="1:20" ht="15" x14ac:dyDescent="0.25">
      <c r="A35" s="50" t="s">
        <v>39</v>
      </c>
      <c r="B35" s="57"/>
      <c r="C35" s="112" t="s">
        <v>110</v>
      </c>
      <c r="D35" s="115"/>
      <c r="E35" s="115"/>
      <c r="F35" s="115"/>
      <c r="G35" s="55" t="s">
        <v>24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</row>
    <row r="36" spans="1:20" ht="15" x14ac:dyDescent="0.25">
      <c r="C36" s="115"/>
      <c r="D36" s="115"/>
      <c r="E36" s="115"/>
      <c r="F36" s="115"/>
      <c r="G36" s="55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</row>
    <row r="37" spans="1:20" ht="15" x14ac:dyDescent="0.25">
      <c r="A37" s="57" t="s">
        <v>23</v>
      </c>
      <c r="B37" s="57"/>
      <c r="C37" s="43" t="s">
        <v>43</v>
      </c>
      <c r="D37" s="44"/>
      <c r="E37" s="44"/>
      <c r="F37" s="45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</row>
    <row r="38" spans="1:20" ht="15" x14ac:dyDescent="0.25">
      <c r="A38" s="58"/>
      <c r="B38" s="58"/>
      <c r="C38" s="59"/>
      <c r="D38" s="41"/>
      <c r="E38" s="41"/>
      <c r="F38" s="4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</row>
    <row r="39" spans="1:20" ht="15" x14ac:dyDescent="0.25"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</row>
  </sheetData>
  <mergeCells count="25"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I27:T27"/>
    <mergeCell ref="I28:T28"/>
    <mergeCell ref="I29:T29"/>
    <mergeCell ref="I30:T30"/>
    <mergeCell ref="H31:T31"/>
  </mergeCells>
  <phoneticPr fontId="0" type="noConversion"/>
  <conditionalFormatting sqref="H9:M24">
    <cfRule type="cellIs" dxfId="9" priority="1" stopIfTrue="1" operator="between">
      <formula>1</formula>
      <formula>300</formula>
    </cfRule>
    <cfRule type="cellIs" dxfId="8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di i kategori" sqref="C9:C24">
      <formula1>"UM,JM,SM,UK,JK,SK,M1,M2,M3,M4,M5,M6,M8,M9,M10,K1,K2,K3,K4,K5,K6,K7,K8,K9,K10"</formula1>
    </dataValidation>
  </dataValidations>
  <pageMargins left="0.27559055118110237" right="0.35433070866141736" top="0.27559055118110237" bottom="0.27559055118110237" header="0.5" footer="0.5"/>
  <pageSetup paperSize="9" scale="80" orientation="landscape" horizontalDpi="360" verticalDpi="360" copies="2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pageSetUpPr autoPageBreaks="0" fitToPage="1"/>
  </sheetPr>
  <dimension ref="A1:V39"/>
  <sheetViews>
    <sheetView showGridLines="0" showRowColHeaders="0" showZeros="0" showOutlineSymbols="0" topLeftCell="A4" zoomScaleNormal="92" zoomScaleSheetLayoutView="75" zoomScalePageLayoutView="92" workbookViewId="0">
      <selection activeCell="Q19" sqref="Q19:Q24"/>
    </sheetView>
  </sheetViews>
  <sheetFormatPr baseColWidth="10" defaultColWidth="9.28515625" defaultRowHeight="12.75" x14ac:dyDescent="0.2"/>
  <cols>
    <col min="1" max="1" width="6.42578125" style="2" customWidth="1"/>
    <col min="2" max="2" width="8.42578125" style="2" customWidth="1"/>
    <col min="3" max="3" width="6.42578125" style="3" customWidth="1"/>
    <col min="4" max="4" width="10.5703125" style="4" customWidth="1"/>
    <col min="5" max="5" width="3.7109375" style="4" customWidth="1"/>
    <col min="6" max="6" width="24.7109375" style="5" customWidth="1"/>
    <col min="7" max="7" width="20.42578125" style="5" customWidth="1"/>
    <col min="8" max="13" width="7.28515625" style="5" customWidth="1"/>
    <col min="14" max="16" width="7.5703125" style="5" customWidth="1"/>
    <col min="17" max="18" width="10.5703125" style="6" customWidth="1"/>
    <col min="19" max="20" width="5.5703125" style="6" customWidth="1"/>
    <col min="21" max="21" width="14.28515625" style="5" customWidth="1"/>
    <col min="22" max="22" width="0" style="5" hidden="1" customWidth="1"/>
    <col min="23" max="16384" width="9.28515625" style="5"/>
  </cols>
  <sheetData>
    <row r="1" spans="1:22" s="63" customFormat="1" ht="43.5" customHeight="1" x14ac:dyDescent="0.8">
      <c r="A1" s="60"/>
      <c r="B1" s="60"/>
      <c r="C1" s="61"/>
      <c r="D1" s="60"/>
      <c r="E1" s="60"/>
      <c r="F1" s="113" t="s">
        <v>40</v>
      </c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62"/>
      <c r="R1" s="62"/>
      <c r="S1" s="62"/>
      <c r="T1" s="62"/>
    </row>
    <row r="2" spans="1:22" s="63" customFormat="1" ht="24.75" customHeight="1" x14ac:dyDescent="0.5">
      <c r="A2" s="60"/>
      <c r="B2" s="60"/>
      <c r="C2" s="61"/>
      <c r="D2" s="60"/>
      <c r="E2" s="60"/>
      <c r="F2" s="114" t="s">
        <v>41</v>
      </c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62"/>
      <c r="R2" s="62"/>
      <c r="S2" s="62"/>
      <c r="T2" s="62"/>
    </row>
    <row r="3" spans="1:22" s="63" customFormat="1" x14ac:dyDescent="0.2">
      <c r="A3" s="60"/>
      <c r="B3" s="60"/>
      <c r="C3" s="61"/>
      <c r="D3" s="60"/>
      <c r="E3" s="60"/>
      <c r="F3" s="64"/>
      <c r="G3" s="64"/>
      <c r="H3" s="60"/>
      <c r="I3" s="65"/>
      <c r="J3" s="60"/>
      <c r="K3" s="60"/>
      <c r="L3" s="60"/>
      <c r="M3" s="60"/>
      <c r="N3" s="60"/>
      <c r="O3" s="60"/>
      <c r="P3" s="60"/>
      <c r="Q3" s="62"/>
      <c r="R3" s="62"/>
      <c r="S3" s="62"/>
      <c r="T3" s="62"/>
    </row>
    <row r="4" spans="1:22" s="63" customFormat="1" ht="12" customHeight="1" x14ac:dyDescent="0.2">
      <c r="A4" s="60"/>
      <c r="B4" s="60"/>
      <c r="C4" s="61"/>
      <c r="D4" s="60"/>
      <c r="E4" s="60"/>
      <c r="F4" s="64"/>
      <c r="G4" s="64"/>
      <c r="H4" s="60"/>
      <c r="I4" s="65"/>
      <c r="J4" s="60"/>
      <c r="K4" s="60"/>
      <c r="L4" s="60"/>
      <c r="M4" s="60"/>
      <c r="N4" s="60"/>
      <c r="O4" s="60"/>
      <c r="P4" s="60"/>
      <c r="Q4" s="62"/>
      <c r="R4" s="62"/>
      <c r="S4" s="62"/>
      <c r="T4" s="62"/>
    </row>
    <row r="5" spans="1:22" s="52" customFormat="1" ht="15" x14ac:dyDescent="0.25">
      <c r="A5" s="66"/>
      <c r="B5" s="67" t="s">
        <v>29</v>
      </c>
      <c r="C5" s="117" t="s">
        <v>44</v>
      </c>
      <c r="D5" s="117"/>
      <c r="E5" s="117"/>
      <c r="F5" s="117"/>
      <c r="G5" s="47" t="s">
        <v>0</v>
      </c>
      <c r="H5" s="119" t="s">
        <v>45</v>
      </c>
      <c r="I5" s="119"/>
      <c r="J5" s="119"/>
      <c r="K5" s="119"/>
      <c r="L5" s="67" t="s">
        <v>1</v>
      </c>
      <c r="M5" s="121" t="s">
        <v>46</v>
      </c>
      <c r="N5" s="121"/>
      <c r="O5" s="121"/>
      <c r="P5" s="121"/>
      <c r="Q5" s="67" t="s">
        <v>2</v>
      </c>
      <c r="R5" s="68">
        <v>42658</v>
      </c>
      <c r="S5" s="69" t="s">
        <v>28</v>
      </c>
      <c r="T5" s="70">
        <v>3</v>
      </c>
    </row>
    <row r="6" spans="1:22" s="63" customFormat="1" x14ac:dyDescent="0.2">
      <c r="A6" s="60"/>
      <c r="B6" s="60"/>
      <c r="C6" s="61"/>
      <c r="D6" s="60"/>
      <c r="E6" s="60"/>
      <c r="F6" s="64"/>
      <c r="G6" s="64"/>
      <c r="H6" s="60"/>
      <c r="I6" s="65"/>
      <c r="J6" s="60"/>
      <c r="K6" s="60"/>
      <c r="L6" s="60"/>
      <c r="M6" s="60"/>
      <c r="N6" s="60"/>
      <c r="O6" s="60"/>
      <c r="P6" s="60"/>
      <c r="Q6" s="62"/>
      <c r="R6" s="62"/>
      <c r="S6" s="62"/>
      <c r="T6" s="62"/>
    </row>
    <row r="7" spans="1:22" s="1" customFormat="1" x14ac:dyDescent="0.2">
      <c r="A7" s="35" t="s">
        <v>3</v>
      </c>
      <c r="B7" s="21" t="s">
        <v>4</v>
      </c>
      <c r="C7" s="22" t="s">
        <v>26</v>
      </c>
      <c r="D7" s="21" t="s">
        <v>5</v>
      </c>
      <c r="E7" s="21" t="s">
        <v>30</v>
      </c>
      <c r="F7" s="21" t="s">
        <v>6</v>
      </c>
      <c r="G7" s="21" t="s">
        <v>7</v>
      </c>
      <c r="H7" s="21"/>
      <c r="I7" s="14" t="s">
        <v>8</v>
      </c>
      <c r="J7" s="14"/>
      <c r="K7" s="21"/>
      <c r="L7" s="14" t="s">
        <v>9</v>
      </c>
      <c r="M7" s="14"/>
      <c r="N7" s="25" t="s">
        <v>10</v>
      </c>
      <c r="O7" s="32"/>
      <c r="P7" s="21" t="s">
        <v>11</v>
      </c>
      <c r="Q7" s="27" t="s">
        <v>12</v>
      </c>
      <c r="R7" s="27" t="s">
        <v>12</v>
      </c>
      <c r="S7" s="27" t="s">
        <v>13</v>
      </c>
      <c r="T7" s="37" t="s">
        <v>21</v>
      </c>
      <c r="U7" s="37" t="s">
        <v>14</v>
      </c>
      <c r="V7" s="13"/>
    </row>
    <row r="8" spans="1:22" s="1" customFormat="1" x14ac:dyDescent="0.2">
      <c r="A8" s="36" t="s">
        <v>15</v>
      </c>
      <c r="B8" s="23" t="s">
        <v>16</v>
      </c>
      <c r="C8" s="24" t="s">
        <v>27</v>
      </c>
      <c r="D8" s="23" t="s">
        <v>25</v>
      </c>
      <c r="E8" s="23" t="s">
        <v>31</v>
      </c>
      <c r="F8" s="23"/>
      <c r="G8" s="23"/>
      <c r="H8" s="30">
        <v>1</v>
      </c>
      <c r="I8" s="31">
        <v>2</v>
      </c>
      <c r="J8" s="29">
        <v>3</v>
      </c>
      <c r="K8" s="30">
        <v>1</v>
      </c>
      <c r="L8" s="31">
        <v>2</v>
      </c>
      <c r="M8" s="29">
        <v>3</v>
      </c>
      <c r="N8" s="26" t="s">
        <v>17</v>
      </c>
      <c r="O8" s="33"/>
      <c r="P8" s="23" t="s">
        <v>18</v>
      </c>
      <c r="Q8" s="28"/>
      <c r="R8" s="28" t="s">
        <v>42</v>
      </c>
      <c r="S8" s="28"/>
      <c r="T8" s="38"/>
      <c r="U8" s="38"/>
      <c r="V8" s="13"/>
    </row>
    <row r="9" spans="1:22" s="12" customFormat="1" ht="19.899999999999999" customHeight="1" x14ac:dyDescent="0.2">
      <c r="A9" s="71"/>
      <c r="B9" s="72"/>
      <c r="C9" s="73"/>
      <c r="D9" s="74"/>
      <c r="E9" s="75"/>
      <c r="F9" s="76"/>
      <c r="G9" s="76"/>
      <c r="H9" s="77"/>
      <c r="I9" s="78"/>
      <c r="J9" s="78"/>
      <c r="K9" s="77"/>
      <c r="L9" s="78"/>
      <c r="M9" s="78"/>
      <c r="N9" s="79">
        <f>IF(MAX(H9:J9)&lt;0,0,TRUNC(MAX(H9:J9)/1)*1)</f>
        <v>0</v>
      </c>
      <c r="O9" s="79">
        <f>IF(MAX(K9:M9)&lt;0,0,TRUNC(MAX(K9:M9)/1)*1)</f>
        <v>0</v>
      </c>
      <c r="P9" s="79">
        <f t="shared" ref="P9:P24" si="0">IF(N9=0,0,IF(O9=0,0,SUM(N9:O9)))</f>
        <v>0</v>
      </c>
      <c r="Q9" s="80" t="str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/>
      </c>
      <c r="R9" s="80">
        <f>IF(OR(D9="",B9="",V9=""),0,IF(OR(C9="UM",C9="JM",C9="SM",C9="UK",C9="JK",C9="SK"),"",Q9*(IF(ABS(1900-YEAR((V9+1)-D9))&lt;29,0,(VLOOKUP((YEAR(V9)-YEAR(D9)),'Meltzer-Malone'!$A$3:$B$63,2))))))</f>
        <v>0</v>
      </c>
      <c r="S9" s="81" t="s">
        <v>22</v>
      </c>
      <c r="T9" s="81" t="s">
        <v>22</v>
      </c>
      <c r="U9" s="82" t="str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/>
      </c>
      <c r="V9" s="95">
        <f>R5</f>
        <v>42658</v>
      </c>
    </row>
    <row r="10" spans="1:22" s="12" customFormat="1" ht="19.899999999999999" customHeight="1" x14ac:dyDescent="0.2">
      <c r="A10" s="71">
        <v>69</v>
      </c>
      <c r="B10" s="72">
        <v>68.099999999999994</v>
      </c>
      <c r="C10" s="93" t="s">
        <v>52</v>
      </c>
      <c r="D10" s="74">
        <v>31720</v>
      </c>
      <c r="E10" s="75"/>
      <c r="F10" s="105" t="s">
        <v>84</v>
      </c>
      <c r="G10" s="105" t="s">
        <v>45</v>
      </c>
      <c r="H10" s="106">
        <v>92</v>
      </c>
      <c r="I10" s="111">
        <v>-96</v>
      </c>
      <c r="J10" s="111">
        <v>-96</v>
      </c>
      <c r="K10" s="106">
        <v>115</v>
      </c>
      <c r="L10" s="111">
        <v>-118</v>
      </c>
      <c r="M10" s="78">
        <v>-118</v>
      </c>
      <c r="N10" s="79">
        <f t="shared" ref="N10:N24" si="1">IF(MAX(H10:J10)&lt;0,0,TRUNC(MAX(H10:J10)/1)*1)</f>
        <v>92</v>
      </c>
      <c r="O10" s="79">
        <f t="shared" ref="O10:O24" si="2">IF(MAX(K10:M10)&lt;0,0,TRUNC(MAX(K10:M10)/1)*1)</f>
        <v>115</v>
      </c>
      <c r="P10" s="79">
        <f t="shared" si="0"/>
        <v>207</v>
      </c>
      <c r="Q10" s="80">
        <f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280.83424515664075</v>
      </c>
      <c r="R10" s="80" t="str">
        <f>IF(OR(D10="",B10="",V10=""),0,IF(OR(C10="UM",C10="JM",C10="SM",C10="UK",C10="JK",C10="SK"),"",Q10*(IF(ABS(1900-YEAR((V10+1)-D10))&lt;29,0,(VLOOKUP((YEAR(V10)-YEAR(D10)),'Meltzer-Malone'!$A$3:$B$63,2))))))</f>
        <v/>
      </c>
      <c r="S10" s="84">
        <v>1</v>
      </c>
      <c r="T10" s="84"/>
      <c r="U10" s="82">
        <f t="shared" ref="U10:U24" si="3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1.356687174669762</v>
      </c>
      <c r="V10" s="95">
        <f>R5</f>
        <v>42658</v>
      </c>
    </row>
    <row r="11" spans="1:22" s="12" customFormat="1" ht="19.899999999999999" customHeight="1" x14ac:dyDescent="0.2">
      <c r="A11" s="71">
        <v>69</v>
      </c>
      <c r="B11" s="72">
        <v>68.06</v>
      </c>
      <c r="C11" s="93" t="s">
        <v>52</v>
      </c>
      <c r="D11" s="74">
        <v>34912</v>
      </c>
      <c r="E11" s="75"/>
      <c r="F11" s="105" t="s">
        <v>57</v>
      </c>
      <c r="G11" s="105" t="s">
        <v>67</v>
      </c>
      <c r="H11" s="106">
        <v>77</v>
      </c>
      <c r="I11" s="111">
        <v>80</v>
      </c>
      <c r="J11" s="111">
        <v>82</v>
      </c>
      <c r="K11" s="106">
        <v>-93</v>
      </c>
      <c r="L11" s="78">
        <v>93</v>
      </c>
      <c r="M11" s="111">
        <v>-96</v>
      </c>
      <c r="N11" s="79">
        <f t="shared" si="1"/>
        <v>82</v>
      </c>
      <c r="O11" s="79">
        <f t="shared" si="2"/>
        <v>93</v>
      </c>
      <c r="P11" s="79">
        <f t="shared" si="0"/>
        <v>175</v>
      </c>
      <c r="Q11" s="80">
        <f t="shared" ref="Q11:Q15" si="4">IF(P11="","",IF(B11="","",IF(OR(C11="UK",C11="JK",C11="SK",C11="K1",C11="K2",C11="K3",C11="K4",C11="K5",C11="K6",C11="K7",C11="K8",C11="K9",C11="K10"),IF(B11&gt;148.026,P11,IF(B11&lt;28,10^(0.89726074*LOG10(28/148.026)^2)*P11,10^(0.89726074*LOG10(B11/148.026)^2)*P11)),IF(B11&gt;174.393,P11,IF(B11&lt;32,10^(0.794358141*LOG10(32/174.393)^2)*P11,10^(0.794358141*LOG10(B11/174.393)^2)*P11)))))</f>
        <v>237.51080579740301</v>
      </c>
      <c r="R11" s="80" t="str">
        <f>IF(OR(D11="",B11="",V11=""),0,IF(OR(C11="UM",C11="JM",C11="SM",C11="UK",C11="JK",C11="SK"),"",Q11*(IF(ABS(1900-YEAR((V11+1)-D11))&lt;29,0,(VLOOKUP((YEAR(V11)-YEAR(D11)),'Meltzer-Malone'!$A$3:$B$63,2))))))</f>
        <v/>
      </c>
      <c r="S11" s="84">
        <v>2</v>
      </c>
      <c r="T11" s="84"/>
      <c r="U11" s="82">
        <f t="shared" si="3"/>
        <v>1.3572046045565886</v>
      </c>
      <c r="V11" s="95">
        <f>R5</f>
        <v>42658</v>
      </c>
    </row>
    <row r="12" spans="1:22" s="12" customFormat="1" ht="19.899999999999999" customHeight="1" x14ac:dyDescent="0.2">
      <c r="A12" s="71">
        <v>77</v>
      </c>
      <c r="B12" s="72">
        <v>70.680000000000007</v>
      </c>
      <c r="C12" s="93" t="s">
        <v>52</v>
      </c>
      <c r="D12" s="74">
        <v>32605</v>
      </c>
      <c r="E12" s="75"/>
      <c r="F12" s="105" t="s">
        <v>66</v>
      </c>
      <c r="G12" s="105" t="s">
        <v>67</v>
      </c>
      <c r="H12" s="106">
        <v>85</v>
      </c>
      <c r="I12" s="111">
        <v>-87</v>
      </c>
      <c r="J12" s="78">
        <v>87</v>
      </c>
      <c r="K12" s="106">
        <v>-100</v>
      </c>
      <c r="L12" s="111">
        <v>-103</v>
      </c>
      <c r="M12" s="111">
        <v>103</v>
      </c>
      <c r="N12" s="79">
        <f t="shared" si="1"/>
        <v>87</v>
      </c>
      <c r="O12" s="79">
        <f t="shared" si="2"/>
        <v>103</v>
      </c>
      <c r="P12" s="79">
        <f t="shared" si="0"/>
        <v>190</v>
      </c>
      <c r="Q12" s="80">
        <f t="shared" si="4"/>
        <v>251.74606666976797</v>
      </c>
      <c r="R12" s="80" t="str">
        <f>IF(OR(D12="",B12="",V12=""),0,IF(OR(C12="UM",C12="JM",C12="SM",C12="UK",C12="JK",C12="SK"),"",Q12*(IF(ABS(1900-YEAR((V12+1)-D12))&lt;29,0,(VLOOKUP((YEAR(V12)-YEAR(D12)),'Meltzer-Malone'!$A$3:$B$63,2))))))</f>
        <v/>
      </c>
      <c r="S12" s="84">
        <v>3</v>
      </c>
      <c r="T12" s="84" t="s">
        <v>22</v>
      </c>
      <c r="U12" s="82">
        <f t="shared" si="3"/>
        <v>1.3249792982619366</v>
      </c>
      <c r="V12" s="95">
        <f>R5</f>
        <v>42658</v>
      </c>
    </row>
    <row r="13" spans="1:22" s="12" customFormat="1" ht="19.899999999999999" customHeight="1" x14ac:dyDescent="0.2">
      <c r="A13" s="71">
        <v>77</v>
      </c>
      <c r="B13" s="72">
        <v>69.599999999999994</v>
      </c>
      <c r="C13" s="93" t="s">
        <v>52</v>
      </c>
      <c r="D13" s="74">
        <v>33342</v>
      </c>
      <c r="E13" s="75"/>
      <c r="F13" s="105" t="s">
        <v>56</v>
      </c>
      <c r="G13" s="105" t="s">
        <v>45</v>
      </c>
      <c r="H13" s="106">
        <v>110</v>
      </c>
      <c r="I13" s="111">
        <v>-115</v>
      </c>
      <c r="J13" s="111">
        <v>-116</v>
      </c>
      <c r="K13" s="106">
        <v>-140</v>
      </c>
      <c r="L13" s="111">
        <v>145</v>
      </c>
      <c r="M13" s="111">
        <v>-150</v>
      </c>
      <c r="N13" s="79">
        <f t="shared" si="1"/>
        <v>110</v>
      </c>
      <c r="O13" s="79">
        <f t="shared" si="2"/>
        <v>145</v>
      </c>
      <c r="P13" s="79">
        <f t="shared" si="0"/>
        <v>255</v>
      </c>
      <c r="Q13" s="80">
        <f t="shared" si="4"/>
        <v>341.15517469097682</v>
      </c>
      <c r="R13" s="80" t="str">
        <f>IF(OR(D13="",B13="",V13=""),0,IF(OR(C13="UM",C13="JM",C13="SM",C13="UK",C13="JK",C13="SK"),"",Q13*(IF(ABS(1900-YEAR((V13+1)-D13))&lt;29,0,(VLOOKUP((YEAR(V13)-YEAR(D13)),'Meltzer-Malone'!$A$3:$B$63,2))))))</f>
        <v/>
      </c>
      <c r="S13" s="84">
        <v>1</v>
      </c>
      <c r="T13" s="84" t="s">
        <v>22</v>
      </c>
      <c r="U13" s="82">
        <f t="shared" si="3"/>
        <v>1.3378634301606933</v>
      </c>
      <c r="V13" s="95">
        <f>R5</f>
        <v>42658</v>
      </c>
    </row>
    <row r="14" spans="1:22" s="12" customFormat="1" ht="19.899999999999999" customHeight="1" x14ac:dyDescent="0.2">
      <c r="A14" s="71">
        <v>77</v>
      </c>
      <c r="B14" s="72">
        <v>71.08</v>
      </c>
      <c r="C14" s="93" t="s">
        <v>52</v>
      </c>
      <c r="D14" s="74">
        <v>34156</v>
      </c>
      <c r="E14" s="75"/>
      <c r="F14" s="105" t="s">
        <v>75</v>
      </c>
      <c r="G14" s="105" t="s">
        <v>45</v>
      </c>
      <c r="H14" s="106">
        <v>82</v>
      </c>
      <c r="I14" s="111">
        <v>86</v>
      </c>
      <c r="J14" s="111">
        <v>-90</v>
      </c>
      <c r="K14" s="106">
        <v>100</v>
      </c>
      <c r="L14" s="111">
        <v>102</v>
      </c>
      <c r="M14" s="111">
        <v>-105</v>
      </c>
      <c r="N14" s="79">
        <f t="shared" si="1"/>
        <v>86</v>
      </c>
      <c r="O14" s="79">
        <f t="shared" si="2"/>
        <v>102</v>
      </c>
      <c r="P14" s="79">
        <f t="shared" si="0"/>
        <v>188</v>
      </c>
      <c r="Q14" s="80">
        <f t="shared" si="4"/>
        <v>248.22439348749739</v>
      </c>
      <c r="R14" s="80" t="str">
        <f>IF(OR(D14="",B14="",V14=""),0,IF(OR(C14="UM",C14="JM",C14="SM",C14="UK",C14="JK",C14="SK"),"",Q14*(IF(ABS(1900-YEAR((V14+1)-D14))&lt;29,0,(VLOOKUP((YEAR(V14)-YEAR(D14)),'Meltzer-Malone'!$A$3:$B$63,2))))))</f>
        <v/>
      </c>
      <c r="S14" s="84">
        <v>4</v>
      </c>
      <c r="T14" s="84" t="s">
        <v>22</v>
      </c>
      <c r="U14" s="82">
        <f t="shared" si="3"/>
        <v>1.320342518550518</v>
      </c>
      <c r="V14" s="95">
        <f>R5</f>
        <v>42658</v>
      </c>
    </row>
    <row r="15" spans="1:22" s="12" customFormat="1" ht="19.899999999999999" customHeight="1" x14ac:dyDescent="0.2">
      <c r="A15" s="71">
        <v>77</v>
      </c>
      <c r="B15" s="72">
        <v>76.56</v>
      </c>
      <c r="C15" s="93" t="s">
        <v>52</v>
      </c>
      <c r="D15" s="74">
        <v>33053</v>
      </c>
      <c r="E15" s="75"/>
      <c r="F15" s="105" t="s">
        <v>79</v>
      </c>
      <c r="G15" s="105" t="s">
        <v>45</v>
      </c>
      <c r="H15" s="106">
        <v>95</v>
      </c>
      <c r="I15" s="111">
        <v>98</v>
      </c>
      <c r="J15" s="111">
        <v>101</v>
      </c>
      <c r="K15" s="106">
        <v>115</v>
      </c>
      <c r="L15" s="111">
        <v>120</v>
      </c>
      <c r="M15" s="111">
        <v>-122</v>
      </c>
      <c r="N15" s="79">
        <f t="shared" si="1"/>
        <v>101</v>
      </c>
      <c r="O15" s="79">
        <f t="shared" si="2"/>
        <v>120</v>
      </c>
      <c r="P15" s="79">
        <f t="shared" si="0"/>
        <v>221</v>
      </c>
      <c r="Q15" s="80">
        <f t="shared" si="4"/>
        <v>279.21041548976427</v>
      </c>
      <c r="R15" s="80" t="str">
        <f>IF(OR(D15="",B15="",V15=""),0,IF(OR(C15="UM",C15="JM",C15="SM",C15="UK",C15="JK",C15="SK"),"",Q15*(IF(ABS(1900-YEAR((V15+1)-D15))&lt;29,0,(VLOOKUP((YEAR(V15)-YEAR(D15)),'Meltzer-Malone'!$A$3:$B$63,2))))))</f>
        <v/>
      </c>
      <c r="S15" s="84">
        <v>2</v>
      </c>
      <c r="T15" s="84"/>
      <c r="U15" s="82">
        <f t="shared" si="3"/>
        <v>1.2633955452025534</v>
      </c>
      <c r="V15" s="95">
        <f>R5</f>
        <v>42658</v>
      </c>
    </row>
    <row r="16" spans="1:22" s="12" customFormat="1" ht="19.899999999999999" customHeight="1" x14ac:dyDescent="0.2">
      <c r="A16" s="71"/>
      <c r="B16" s="72"/>
      <c r="C16" s="73"/>
      <c r="D16" s="91"/>
      <c r="E16" s="75"/>
      <c r="F16" s="76"/>
      <c r="G16" s="76"/>
      <c r="H16" s="83"/>
      <c r="I16" s="78"/>
      <c r="J16" s="78"/>
      <c r="K16" s="83"/>
      <c r="L16" s="78"/>
      <c r="M16" s="78"/>
      <c r="N16" s="79">
        <f t="shared" si="1"/>
        <v>0</v>
      </c>
      <c r="O16" s="79">
        <f t="shared" si="2"/>
        <v>0</v>
      </c>
      <c r="P16" s="79">
        <f t="shared" si="0"/>
        <v>0</v>
      </c>
      <c r="Q16" s="80" t="str">
        <f t="shared" ref="Q16:Q18" si="5">IF(P16="","",IF(B16="","",IF(OR(C16="UK",C16="JK",C16="SK",C16="K1",C16="K2",C16="K3",C16="K4",C16="K5",C16="K6",C16="K7",C16="K8",C16="K9",C16="K10"),IF(B16&gt;148.026,P16,IF(B16&lt;28,10^(0.89726074*LOG10(28/148.026)^2)*P16,10^(0.89726074*LOG10(B16/148.026)^2)*P16)),IF(B16&gt;174.393,P16,IF(B16&lt;32,10^(0.794358141*LOG10(32/174.393)^2)*P16,10^(0.794358141*LOG10(B16/174.393)^2)*P16)))))</f>
        <v/>
      </c>
      <c r="R16" s="80">
        <f>IF(OR(D16="",B16="",V16=""),0,IF(OR(C16="UM",C16="JM",C16="SM",C16="UK",C16="JK",C16="SK"),"",Q16*(IF(ABS(1900-YEAR((V16+1)-D16))&lt;29,0,(VLOOKUP((YEAR(V16)-YEAR(D16)),'Meltzer-Malone'!$A$3:$B$63,2))))))</f>
        <v>0</v>
      </c>
      <c r="S16" s="84"/>
      <c r="T16" s="84"/>
      <c r="U16" s="82" t="str">
        <f t="shared" si="3"/>
        <v/>
      </c>
      <c r="V16" s="95">
        <f>R5</f>
        <v>42658</v>
      </c>
    </row>
    <row r="17" spans="1:22" s="12" customFormat="1" ht="19.899999999999999" customHeight="1" x14ac:dyDescent="0.2">
      <c r="A17" s="71"/>
      <c r="B17" s="72"/>
      <c r="C17" s="73"/>
      <c r="D17" s="91"/>
      <c r="E17" s="75"/>
      <c r="F17" s="76"/>
      <c r="G17" s="76"/>
      <c r="H17" s="83"/>
      <c r="I17" s="78"/>
      <c r="J17" s="78"/>
      <c r="K17" s="83"/>
      <c r="L17" s="78"/>
      <c r="M17" s="78"/>
      <c r="N17" s="79">
        <f t="shared" si="1"/>
        <v>0</v>
      </c>
      <c r="O17" s="79">
        <f t="shared" si="2"/>
        <v>0</v>
      </c>
      <c r="P17" s="79">
        <f t="shared" si="0"/>
        <v>0</v>
      </c>
      <c r="Q17" s="80" t="str">
        <f t="shared" si="5"/>
        <v/>
      </c>
      <c r="R17" s="80">
        <f>IF(OR(D17="",B17="",V17=""),0,IF(OR(C17="UM",C17="JM",C17="SM",C17="UK",C17="JK",C17="SK"),"",Q17*(IF(ABS(1900-YEAR((V17+1)-D17))&lt;29,0,(VLOOKUP((YEAR(V17)-YEAR(D17)),'Meltzer-Malone'!$A$3:$B$63,2))))))</f>
        <v>0</v>
      </c>
      <c r="S17" s="84"/>
      <c r="T17" s="84"/>
      <c r="U17" s="82" t="str">
        <f t="shared" si="3"/>
        <v/>
      </c>
      <c r="V17" s="95">
        <f>R5</f>
        <v>42658</v>
      </c>
    </row>
    <row r="18" spans="1:22" s="12" customFormat="1" ht="19.899999999999999" customHeight="1" x14ac:dyDescent="0.2">
      <c r="A18" s="71"/>
      <c r="B18" s="72"/>
      <c r="C18" s="73"/>
      <c r="D18" s="73" t="s">
        <v>22</v>
      </c>
      <c r="E18" s="75"/>
      <c r="F18" s="76" t="s">
        <v>22</v>
      </c>
      <c r="G18" s="76" t="s">
        <v>22</v>
      </c>
      <c r="H18" s="83"/>
      <c r="I18" s="78"/>
      <c r="J18" s="78"/>
      <c r="K18" s="83"/>
      <c r="L18" s="78"/>
      <c r="M18" s="78"/>
      <c r="N18" s="79">
        <f t="shared" si="1"/>
        <v>0</v>
      </c>
      <c r="O18" s="79">
        <f t="shared" si="2"/>
        <v>0</v>
      </c>
      <c r="P18" s="79">
        <f t="shared" si="0"/>
        <v>0</v>
      </c>
      <c r="Q18" s="80" t="str">
        <f t="shared" si="5"/>
        <v/>
      </c>
      <c r="R18" s="80">
        <f>IF(OR(D18="",B18="",V18=""),0,IF(OR(C18="UM",C18="JM",C18="SM",C18="UK",C18="JK",C18="SK"),"",Q18*(IF(ABS(1900-YEAR((V18+1)-D18))&lt;29,0,(VLOOKUP((YEAR(V18)-YEAR(D18)),'Meltzer-Malone'!$A$3:$B$63,2))))))</f>
        <v>0</v>
      </c>
      <c r="S18" s="84" t="s">
        <v>22</v>
      </c>
      <c r="T18" s="84" t="s">
        <v>22</v>
      </c>
      <c r="U18" s="82" t="str">
        <f t="shared" si="3"/>
        <v/>
      </c>
      <c r="V18" s="95">
        <f>R5</f>
        <v>42658</v>
      </c>
    </row>
    <row r="19" spans="1:22" s="12" customFormat="1" ht="19.899999999999999" customHeight="1" x14ac:dyDescent="0.2">
      <c r="A19" s="71">
        <v>85</v>
      </c>
      <c r="B19" s="72">
        <v>84.96</v>
      </c>
      <c r="C19" s="93" t="s">
        <v>52</v>
      </c>
      <c r="D19" s="74">
        <v>30854</v>
      </c>
      <c r="E19" s="75"/>
      <c r="F19" s="105" t="s">
        <v>86</v>
      </c>
      <c r="G19" s="105" t="s">
        <v>50</v>
      </c>
      <c r="H19" s="106">
        <v>-90</v>
      </c>
      <c r="I19" s="111">
        <v>90</v>
      </c>
      <c r="J19" s="111">
        <v>-95</v>
      </c>
      <c r="K19" s="106">
        <v>115</v>
      </c>
      <c r="L19" s="111">
        <v>120</v>
      </c>
      <c r="M19" s="111">
        <v>125</v>
      </c>
      <c r="N19" s="79">
        <f t="shared" si="1"/>
        <v>90</v>
      </c>
      <c r="O19" s="79">
        <f t="shared" si="2"/>
        <v>125</v>
      </c>
      <c r="P19" s="79">
        <f t="shared" si="0"/>
        <v>215</v>
      </c>
      <c r="Q19" s="80">
        <f>IF(P19="","",IF(B19="","",IF(OR(C19="UK",C19="JK",C19="SK",C19="K1",C19="K2",C19="K3",C19="K4",C19="K5",C19="K6",C19="K7",C19="K8",C19="K9",C19="K10"),IF(B19&gt;148.026,P19,IF(B19&lt;28,10^(0.89726074*LOG10(28/148.026)^2)*P19,10^(0.89726074*LOG10(B19/148.026)^2)*P19)),IF(B19&gt;174.393,P19,IF(B19&lt;32,10^(0.794358141*LOG10(32/174.393)^2)*P19,10^(0.794358141*LOG10(B19/174.393)^2)*P19)))))</f>
        <v>256.99250099852321</v>
      </c>
      <c r="R19" s="80" t="str">
        <f>IF(OR(D19="",B19="",V19=""),0,IF(OR(C19="UM",C19="JM",C19="SM",C19="UK",C19="JK",C19="SK"),"",Q19*(IF(ABS(1900-YEAR((V19+1)-D19))&lt;29,0,(VLOOKUP((YEAR(V19)-YEAR(D19)),'Meltzer-Malone'!$A$3:$B$63,2))))))</f>
        <v/>
      </c>
      <c r="S19" s="84">
        <v>5</v>
      </c>
      <c r="T19" s="84"/>
      <c r="U19" s="82">
        <f t="shared" si="3"/>
        <v>1.1953139581326662</v>
      </c>
      <c r="V19" s="95">
        <f>R5</f>
        <v>42658</v>
      </c>
    </row>
    <row r="20" spans="1:22" s="12" customFormat="1" ht="19.899999999999999" customHeight="1" x14ac:dyDescent="0.2">
      <c r="A20" s="71">
        <v>85</v>
      </c>
      <c r="B20" s="72">
        <v>84.72</v>
      </c>
      <c r="C20" s="93" t="s">
        <v>52</v>
      </c>
      <c r="D20" s="74">
        <v>31220</v>
      </c>
      <c r="E20" s="75"/>
      <c r="F20" s="105" t="s">
        <v>85</v>
      </c>
      <c r="G20" s="76" t="s">
        <v>45</v>
      </c>
      <c r="H20" s="106">
        <v>118</v>
      </c>
      <c r="I20" s="111">
        <v>123</v>
      </c>
      <c r="J20" s="111">
        <v>-126</v>
      </c>
      <c r="K20" s="106">
        <v>140</v>
      </c>
      <c r="L20" s="111">
        <v>144</v>
      </c>
      <c r="M20" s="111">
        <v>-149</v>
      </c>
      <c r="N20" s="79">
        <f t="shared" si="1"/>
        <v>123</v>
      </c>
      <c r="O20" s="79">
        <f t="shared" si="2"/>
        <v>144</v>
      </c>
      <c r="P20" s="79">
        <f t="shared" si="0"/>
        <v>267</v>
      </c>
      <c r="Q20" s="80">
        <f t="shared" ref="Q20:Q24" si="6">IF(P20="","",IF(B20="","",IF(OR(C20="UK",C20="JK",C20="SK",C20="K1",C20="K2",C20="K3",C20="K4",C20="K5",C20="K6",C20="K7",C20="K8",C20="K9",C20="K10"),IF(B20&gt;148.026,P20,IF(B20&lt;28,10^(0.89726074*LOG10(28/148.026)^2)*P20,10^(0.89726074*LOG10(B20/148.026)^2)*P20)),IF(B20&gt;174.393,P20,IF(B20&lt;32,10^(0.794358141*LOG10(32/174.393)^2)*P20,10^(0.794358141*LOG10(B20/174.393)^2)*P20)))))</f>
        <v>319.59798722634378</v>
      </c>
      <c r="R20" s="80" t="str">
        <f>IF(OR(D20="",B20="",V20=""),0,IF(OR(C20="UM",C20="JM",C20="SM",C20="UK",C20="JK",C20="SK"),"",Q20*(IF(ABS(1900-YEAR((V20+1)-D20))&lt;29,0,(VLOOKUP((YEAR(V20)-YEAR(D20)),'Meltzer-Malone'!$A$3:$B$63,2))))))</f>
        <v/>
      </c>
      <c r="S20" s="84">
        <v>1</v>
      </c>
      <c r="T20" s="84"/>
      <c r="U20" s="82">
        <f t="shared" si="3"/>
        <v>1.1969962068402389</v>
      </c>
      <c r="V20" s="95">
        <f>R5</f>
        <v>42658</v>
      </c>
    </row>
    <row r="21" spans="1:22" s="12" customFormat="1" ht="19.899999999999999" customHeight="1" x14ac:dyDescent="0.2">
      <c r="A21" s="71">
        <v>85</v>
      </c>
      <c r="B21" s="72">
        <v>82.28</v>
      </c>
      <c r="C21" s="93" t="s">
        <v>52</v>
      </c>
      <c r="D21" s="74">
        <v>31524</v>
      </c>
      <c r="E21" s="75"/>
      <c r="F21" s="105" t="s">
        <v>80</v>
      </c>
      <c r="G21" s="105" t="s">
        <v>90</v>
      </c>
      <c r="H21" s="106">
        <v>100</v>
      </c>
      <c r="I21" s="111">
        <v>-105</v>
      </c>
      <c r="J21" s="111">
        <v>-110</v>
      </c>
      <c r="K21" s="106">
        <v>130</v>
      </c>
      <c r="L21" s="111">
        <v>135</v>
      </c>
      <c r="M21" s="111">
        <v>-140</v>
      </c>
      <c r="N21" s="79">
        <f t="shared" si="1"/>
        <v>100</v>
      </c>
      <c r="O21" s="79">
        <f t="shared" si="2"/>
        <v>135</v>
      </c>
      <c r="P21" s="79">
        <f t="shared" si="0"/>
        <v>235</v>
      </c>
      <c r="Q21" s="80">
        <f t="shared" si="6"/>
        <v>285.50301707107889</v>
      </c>
      <c r="R21" s="80" t="str">
        <f>IF(OR(D21="",B21="",V21=""),0,IF(OR(C21="UM",C21="JM",C21="SM",C21="UK",C21="JK",C21="SK"),"",Q21*(IF(ABS(1900-YEAR((V21+1)-D21))&lt;29,0,(VLOOKUP((YEAR(V21)-YEAR(D21)),'Meltzer-Malone'!$A$3:$B$63,2))))))</f>
        <v/>
      </c>
      <c r="S21" s="84">
        <v>4</v>
      </c>
      <c r="T21" s="84"/>
      <c r="U21" s="82">
        <f t="shared" si="3"/>
        <v>1.2149064556216123</v>
      </c>
      <c r="V21" s="95">
        <f>R5</f>
        <v>42658</v>
      </c>
    </row>
    <row r="22" spans="1:22" s="12" customFormat="1" ht="19.899999999999999" customHeight="1" x14ac:dyDescent="0.2">
      <c r="A22" s="71">
        <v>85</v>
      </c>
      <c r="B22" s="72">
        <v>83.86</v>
      </c>
      <c r="C22" s="93" t="s">
        <v>52</v>
      </c>
      <c r="D22" s="74">
        <v>34814</v>
      </c>
      <c r="E22" s="75"/>
      <c r="F22" s="105" t="s">
        <v>127</v>
      </c>
      <c r="G22" s="105" t="s">
        <v>89</v>
      </c>
      <c r="H22" s="106">
        <v>70</v>
      </c>
      <c r="I22" s="111">
        <v>-75</v>
      </c>
      <c r="J22" s="78">
        <v>77</v>
      </c>
      <c r="K22" s="106">
        <v>90</v>
      </c>
      <c r="L22" s="111">
        <v>-100</v>
      </c>
      <c r="M22" s="78">
        <v>-100</v>
      </c>
      <c r="N22" s="79">
        <f t="shared" si="1"/>
        <v>77</v>
      </c>
      <c r="O22" s="79">
        <f t="shared" si="2"/>
        <v>90</v>
      </c>
      <c r="P22" s="79">
        <f t="shared" si="0"/>
        <v>167</v>
      </c>
      <c r="Q22" s="80">
        <f t="shared" si="6"/>
        <v>200.9241339878827</v>
      </c>
      <c r="R22" s="80" t="str">
        <f>IF(OR(D22="",B22="",V22=""),0,IF(OR(C22="UM",C22="JM",C22="SM",C22="UK",C22="JK",C22="SK"),"",Q22*(IF(ABS(1900-YEAR((V22+1)-D22))&lt;29,0,(VLOOKUP((YEAR(V22)-YEAR(D22)),'Meltzer-Malone'!$A$3:$B$63,2))))))</f>
        <v/>
      </c>
      <c r="S22" s="84">
        <v>6</v>
      </c>
      <c r="T22" s="84"/>
      <c r="U22" s="82">
        <f t="shared" si="3"/>
        <v>1.2031385268735491</v>
      </c>
      <c r="V22" s="95">
        <f>R5</f>
        <v>42658</v>
      </c>
    </row>
    <row r="23" spans="1:22" s="12" customFormat="1" ht="19.899999999999999" customHeight="1" x14ac:dyDescent="0.2">
      <c r="A23" s="71">
        <v>85</v>
      </c>
      <c r="B23" s="72">
        <v>80.98</v>
      </c>
      <c r="C23" s="93" t="s">
        <v>52</v>
      </c>
      <c r="D23" s="74">
        <v>32995</v>
      </c>
      <c r="E23" s="75"/>
      <c r="F23" s="105" t="s">
        <v>54</v>
      </c>
      <c r="G23" s="105" t="s">
        <v>90</v>
      </c>
      <c r="H23" s="106">
        <v>110</v>
      </c>
      <c r="I23" s="111">
        <v>115</v>
      </c>
      <c r="J23" s="111">
        <v>-117</v>
      </c>
      <c r="K23" s="106">
        <v>137</v>
      </c>
      <c r="L23" s="111">
        <v>143</v>
      </c>
      <c r="M23" s="111">
        <v>146</v>
      </c>
      <c r="N23" s="79">
        <f t="shared" si="1"/>
        <v>115</v>
      </c>
      <c r="O23" s="79">
        <f t="shared" si="2"/>
        <v>146</v>
      </c>
      <c r="P23" s="79">
        <f t="shared" si="0"/>
        <v>261</v>
      </c>
      <c r="Q23" s="80">
        <f t="shared" si="6"/>
        <v>319.7467486137142</v>
      </c>
      <c r="R23" s="80" t="str">
        <f>IF(OR(D23="",B23="",V23=""),0,IF(OR(C23="UM",C23="JM",C23="SM",C23="UK",C23="JK",C23="SK"),"",Q23*(IF(ABS(1900-YEAR((V23+1)-D23))&lt;29,0,(VLOOKUP((YEAR(V23)-YEAR(D23)),'Meltzer-Malone'!$A$3:$B$63,2))))))</f>
        <v/>
      </c>
      <c r="S23" s="84">
        <v>2</v>
      </c>
      <c r="T23" s="84"/>
      <c r="U23" s="82">
        <f t="shared" si="3"/>
        <v>1.2250833280218936</v>
      </c>
      <c r="V23" s="95">
        <f>R5</f>
        <v>42658</v>
      </c>
    </row>
    <row r="24" spans="1:22" s="12" customFormat="1" ht="19.899999999999999" customHeight="1" x14ac:dyDescent="0.2">
      <c r="A24" s="71">
        <v>85</v>
      </c>
      <c r="B24" s="72">
        <v>84.14</v>
      </c>
      <c r="C24" s="93" t="s">
        <v>52</v>
      </c>
      <c r="D24" s="74">
        <v>33427</v>
      </c>
      <c r="E24" s="86"/>
      <c r="F24" s="107" t="s">
        <v>71</v>
      </c>
      <c r="G24" s="107" t="s">
        <v>89</v>
      </c>
      <c r="H24" s="108">
        <v>105</v>
      </c>
      <c r="I24" s="111">
        <v>107</v>
      </c>
      <c r="J24" s="78">
        <v>-109</v>
      </c>
      <c r="K24" s="108">
        <v>135</v>
      </c>
      <c r="L24" s="111">
        <v>-140</v>
      </c>
      <c r="M24" s="111">
        <v>-140</v>
      </c>
      <c r="N24" s="79">
        <f t="shared" si="1"/>
        <v>107</v>
      </c>
      <c r="O24" s="79">
        <f t="shared" si="2"/>
        <v>135</v>
      </c>
      <c r="P24" s="89">
        <f t="shared" si="0"/>
        <v>242</v>
      </c>
      <c r="Q24" s="80">
        <f t="shared" si="6"/>
        <v>290.67076553189878</v>
      </c>
      <c r="R24" s="80" t="str">
        <f>IF(OR(D24="",B24="",V24=""),0,IF(OR(C24="UM",C24="JM",C24="SM",C24="UK",C24="JK",C24="SK"),"",Q24*(IF(ABS(1900-YEAR((V24+1)-D24))&lt;29,0,(VLOOKUP((YEAR(V24)-YEAR(D24)),'Meltzer-Malone'!$A$3:$B$63,2))))))</f>
        <v/>
      </c>
      <c r="S24" s="90">
        <v>3</v>
      </c>
      <c r="T24" s="90"/>
      <c r="U24" s="82">
        <f t="shared" si="3"/>
        <v>1.2011188658342924</v>
      </c>
      <c r="V24" s="95">
        <f>R5</f>
        <v>42658</v>
      </c>
    </row>
    <row r="25" spans="1:22" s="9" customFormat="1" ht="9" customHeight="1" x14ac:dyDescent="0.2">
      <c r="A25" s="15"/>
      <c r="B25" s="16"/>
      <c r="C25" s="17"/>
      <c r="D25" s="18"/>
      <c r="E25" s="18"/>
      <c r="F25" s="15"/>
      <c r="G25" s="15"/>
      <c r="H25" s="19"/>
      <c r="I25" s="19"/>
      <c r="J25" s="19"/>
      <c r="K25" s="19"/>
      <c r="L25" s="19"/>
      <c r="M25" s="19"/>
      <c r="N25" s="15"/>
      <c r="O25" s="15"/>
      <c r="P25" s="15"/>
      <c r="Q25" s="20"/>
      <c r="R25" s="20"/>
      <c r="S25" s="20"/>
      <c r="T25" s="34"/>
      <c r="U25" s="82"/>
      <c r="V25" s="11"/>
    </row>
    <row r="26" spans="1:22" customFormat="1" x14ac:dyDescent="0.2"/>
    <row r="27" spans="1:22" s="8" customFormat="1" ht="15" x14ac:dyDescent="0.25">
      <c r="A27" s="8" t="s">
        <v>19</v>
      </c>
      <c r="B27"/>
      <c r="C27" s="112" t="s">
        <v>110</v>
      </c>
      <c r="D27" s="115"/>
      <c r="E27" s="115"/>
      <c r="F27" s="115"/>
      <c r="G27" s="49" t="s">
        <v>34</v>
      </c>
      <c r="H27" s="50">
        <v>1</v>
      </c>
      <c r="I27" s="112" t="s">
        <v>115</v>
      </c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</row>
    <row r="28" spans="1:22" s="8" customFormat="1" ht="15" x14ac:dyDescent="0.25">
      <c r="B28"/>
      <c r="C28" s="40"/>
      <c r="D28" s="39"/>
      <c r="E28" s="39"/>
      <c r="F28" s="40"/>
      <c r="G28" s="51" t="s">
        <v>22</v>
      </c>
      <c r="H28" s="50">
        <v>2</v>
      </c>
      <c r="I28" s="112" t="s">
        <v>116</v>
      </c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</row>
    <row r="29" spans="1:22" s="8" customFormat="1" ht="15" x14ac:dyDescent="0.25">
      <c r="A29" s="52" t="s">
        <v>35</v>
      </c>
      <c r="B29"/>
      <c r="C29" s="115"/>
      <c r="D29" s="115"/>
      <c r="E29" s="115"/>
      <c r="F29" s="115"/>
      <c r="G29" s="53"/>
      <c r="H29" s="50">
        <v>3</v>
      </c>
      <c r="I29" s="112" t="s">
        <v>117</v>
      </c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</row>
    <row r="30" spans="1:22" ht="15" x14ac:dyDescent="0.25">
      <c r="A30" s="7"/>
      <c r="B30"/>
      <c r="C30" s="115"/>
      <c r="D30" s="115"/>
      <c r="E30" s="115"/>
      <c r="F30" s="115"/>
      <c r="G30" s="42"/>
      <c r="H30" s="40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</row>
    <row r="31" spans="1:22" ht="15" x14ac:dyDescent="0.25">
      <c r="A31" s="8"/>
      <c r="B31"/>
      <c r="C31" s="115"/>
      <c r="D31" s="115"/>
      <c r="E31" s="115"/>
      <c r="F31" s="115"/>
      <c r="G31" s="55" t="s">
        <v>36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</row>
    <row r="32" spans="1:22" ht="15" x14ac:dyDescent="0.25">
      <c r="C32" s="46"/>
      <c r="D32" s="41"/>
      <c r="E32" s="41"/>
      <c r="F32" s="42"/>
      <c r="G32" s="55" t="s">
        <v>37</v>
      </c>
      <c r="H32" s="112" t="s">
        <v>128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</row>
    <row r="33" spans="1:20" ht="15" x14ac:dyDescent="0.25">
      <c r="A33" s="8" t="s">
        <v>20</v>
      </c>
      <c r="B33"/>
      <c r="C33" s="115"/>
      <c r="D33" s="115"/>
      <c r="E33" s="115"/>
      <c r="F33" s="115"/>
      <c r="G33" s="55" t="s">
        <v>38</v>
      </c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</row>
    <row r="34" spans="1:20" ht="15" x14ac:dyDescent="0.25">
      <c r="C34" s="115"/>
      <c r="D34" s="115"/>
      <c r="E34" s="115"/>
      <c r="F34" s="115"/>
      <c r="G34" s="55"/>
      <c r="H34" s="39"/>
      <c r="I34" s="56"/>
      <c r="J34" s="2"/>
      <c r="K34" s="2"/>
      <c r="L34" s="2"/>
      <c r="M34" s="2"/>
      <c r="N34" s="2"/>
      <c r="O34" s="2"/>
      <c r="P34" s="2"/>
      <c r="Q34" s="54"/>
      <c r="R34" s="54"/>
      <c r="S34" s="54"/>
      <c r="T34" s="54"/>
    </row>
    <row r="35" spans="1:20" ht="15" x14ac:dyDescent="0.25">
      <c r="A35" s="50" t="s">
        <v>39</v>
      </c>
      <c r="B35" s="57"/>
      <c r="C35" s="112" t="s">
        <v>110</v>
      </c>
      <c r="D35" s="115"/>
      <c r="E35" s="115"/>
      <c r="F35" s="115"/>
      <c r="G35" s="55" t="s">
        <v>24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</row>
    <row r="36" spans="1:20" ht="15" x14ac:dyDescent="0.25">
      <c r="C36" s="115"/>
      <c r="D36" s="115"/>
      <c r="E36" s="115"/>
      <c r="F36" s="115"/>
      <c r="G36" s="55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</row>
    <row r="37" spans="1:20" ht="15" x14ac:dyDescent="0.25">
      <c r="A37" s="57" t="s">
        <v>23</v>
      </c>
      <c r="B37" s="57"/>
      <c r="C37" s="43" t="s">
        <v>43</v>
      </c>
      <c r="D37" s="44"/>
      <c r="E37" s="44"/>
      <c r="F37" s="45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</row>
    <row r="38" spans="1:20" ht="15" x14ac:dyDescent="0.25">
      <c r="A38" s="58"/>
      <c r="B38" s="58"/>
      <c r="C38" s="59"/>
      <c r="D38" s="41"/>
      <c r="E38" s="41"/>
      <c r="F38" s="4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</row>
    <row r="39" spans="1:20" ht="15" x14ac:dyDescent="0.25"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</row>
  </sheetData>
  <mergeCells count="25"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I27:T27"/>
    <mergeCell ref="I28:T28"/>
    <mergeCell ref="I29:T29"/>
    <mergeCell ref="I30:T30"/>
    <mergeCell ref="H31:T31"/>
  </mergeCells>
  <phoneticPr fontId="0" type="noConversion"/>
  <conditionalFormatting sqref="H9:M24">
    <cfRule type="cellIs" dxfId="7" priority="1" stopIfTrue="1" operator="between">
      <formula>1</formula>
      <formula>300</formula>
    </cfRule>
    <cfRule type="cellIs" dxfId="6" priority="2" stopIfTrue="1" operator="lessThanOrEqual">
      <formula>0</formula>
    </cfRule>
  </conditionalFormatting>
  <dataValidations count="2">
    <dataValidation type="list" allowBlank="1" showInputMessage="1" showErrorMessage="1" errorTitle="Fei_i_vektklasse" error="Feil ve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</dataValidations>
  <pageMargins left="0.27559055118110237" right="0.35433070866141736" top="0.27559055118110237" bottom="0.27559055118110237" header="0.5" footer="0.5"/>
  <pageSetup paperSize="9" scale="80" orientation="landscape" horizontalDpi="360" verticalDpi="360" copies="2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autoPageBreaks="0" fitToPage="1"/>
  </sheetPr>
  <dimension ref="A1:V39"/>
  <sheetViews>
    <sheetView showGridLines="0" showRowColHeaders="0" showZeros="0" showOutlineSymbols="0" topLeftCell="A4" zoomScaleNormal="92" zoomScaleSheetLayoutView="75" zoomScalePageLayoutView="92" workbookViewId="0">
      <selection activeCell="Q18" sqref="Q18"/>
    </sheetView>
  </sheetViews>
  <sheetFormatPr baseColWidth="10" defaultColWidth="9.28515625" defaultRowHeight="12.75" x14ac:dyDescent="0.2"/>
  <cols>
    <col min="1" max="1" width="6.42578125" style="2" customWidth="1"/>
    <col min="2" max="2" width="8.42578125" style="2" customWidth="1"/>
    <col min="3" max="3" width="6.42578125" style="3" customWidth="1"/>
    <col min="4" max="4" width="10.5703125" style="4" customWidth="1"/>
    <col min="5" max="5" width="3.7109375" style="4" customWidth="1"/>
    <col min="6" max="6" width="24.7109375" style="5" customWidth="1"/>
    <col min="7" max="7" width="20.42578125" style="5" customWidth="1"/>
    <col min="8" max="13" width="7.28515625" style="5" customWidth="1"/>
    <col min="14" max="16" width="7.5703125" style="5" customWidth="1"/>
    <col min="17" max="18" width="10.5703125" style="6" customWidth="1"/>
    <col min="19" max="20" width="5.5703125" style="6" customWidth="1"/>
    <col min="21" max="21" width="14.28515625" style="5" customWidth="1"/>
    <col min="22" max="22" width="0" style="5" hidden="1" customWidth="1"/>
    <col min="23" max="16384" width="9.28515625" style="5"/>
  </cols>
  <sheetData>
    <row r="1" spans="1:22" s="63" customFormat="1" ht="43.5" customHeight="1" x14ac:dyDescent="0.8">
      <c r="A1" s="60"/>
      <c r="B1" s="60"/>
      <c r="C1" s="61"/>
      <c r="D1" s="60"/>
      <c r="E1" s="60"/>
      <c r="F1" s="113" t="s">
        <v>40</v>
      </c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62"/>
      <c r="R1" s="62"/>
      <c r="S1" s="62"/>
      <c r="T1" s="62"/>
    </row>
    <row r="2" spans="1:22" s="63" customFormat="1" ht="24.75" customHeight="1" x14ac:dyDescent="0.5">
      <c r="A2" s="60"/>
      <c r="B2" s="60"/>
      <c r="C2" s="61"/>
      <c r="D2" s="60"/>
      <c r="E2" s="60"/>
      <c r="F2" s="114" t="s">
        <v>41</v>
      </c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62"/>
      <c r="R2" s="62"/>
      <c r="S2" s="62"/>
      <c r="T2" s="62"/>
    </row>
    <row r="3" spans="1:22" s="63" customFormat="1" x14ac:dyDescent="0.2">
      <c r="A3" s="60"/>
      <c r="B3" s="60"/>
      <c r="C3" s="61"/>
      <c r="D3" s="60"/>
      <c r="E3" s="60"/>
      <c r="F3" s="64"/>
      <c r="G3" s="64"/>
      <c r="H3" s="60"/>
      <c r="I3" s="65"/>
      <c r="J3" s="60"/>
      <c r="K3" s="60"/>
      <c r="L3" s="60"/>
      <c r="M3" s="60"/>
      <c r="N3" s="60"/>
      <c r="O3" s="60"/>
      <c r="P3" s="60"/>
      <c r="Q3" s="62"/>
      <c r="R3" s="62"/>
      <c r="S3" s="62"/>
      <c r="T3" s="62"/>
    </row>
    <row r="4" spans="1:22" s="63" customFormat="1" ht="12" customHeight="1" x14ac:dyDescent="0.2">
      <c r="A4" s="60"/>
      <c r="B4" s="60"/>
      <c r="C4" s="61"/>
      <c r="D4" s="60"/>
      <c r="E4" s="60"/>
      <c r="F4" s="64"/>
      <c r="G4" s="64"/>
      <c r="H4" s="60"/>
      <c r="I4" s="65"/>
      <c r="J4" s="60"/>
      <c r="K4" s="60"/>
      <c r="L4" s="60"/>
      <c r="M4" s="60"/>
      <c r="N4" s="60"/>
      <c r="O4" s="60"/>
      <c r="P4" s="60"/>
      <c r="Q4" s="62"/>
      <c r="R4" s="62"/>
      <c r="S4" s="62"/>
      <c r="T4" s="62"/>
    </row>
    <row r="5" spans="1:22" s="52" customFormat="1" ht="15" x14ac:dyDescent="0.25">
      <c r="A5" s="66"/>
      <c r="B5" s="67" t="s">
        <v>29</v>
      </c>
      <c r="C5" s="117" t="s">
        <v>44</v>
      </c>
      <c r="D5" s="117"/>
      <c r="E5" s="117"/>
      <c r="F5" s="117"/>
      <c r="G5" s="47" t="s">
        <v>0</v>
      </c>
      <c r="H5" s="119" t="s">
        <v>45</v>
      </c>
      <c r="I5" s="119"/>
      <c r="J5" s="119"/>
      <c r="K5" s="119"/>
      <c r="L5" s="67" t="s">
        <v>1</v>
      </c>
      <c r="M5" s="121" t="s">
        <v>46</v>
      </c>
      <c r="N5" s="121"/>
      <c r="O5" s="121"/>
      <c r="P5" s="121"/>
      <c r="Q5" s="67" t="s">
        <v>2</v>
      </c>
      <c r="R5" s="68">
        <v>42658</v>
      </c>
      <c r="S5" s="69" t="s">
        <v>28</v>
      </c>
      <c r="T5" s="70">
        <v>4</v>
      </c>
    </row>
    <row r="6" spans="1:22" s="63" customFormat="1" x14ac:dyDescent="0.2">
      <c r="A6" s="60"/>
      <c r="B6" s="60"/>
      <c r="C6" s="61"/>
      <c r="D6" s="60"/>
      <c r="E6" s="60"/>
      <c r="F6" s="64"/>
      <c r="G6" s="64"/>
      <c r="H6" s="60"/>
      <c r="I6" s="65"/>
      <c r="J6" s="60"/>
      <c r="K6" s="60"/>
      <c r="L6" s="60"/>
      <c r="M6" s="60"/>
      <c r="N6" s="60"/>
      <c r="O6" s="60"/>
      <c r="P6" s="60"/>
      <c r="Q6" s="62"/>
      <c r="R6" s="62"/>
      <c r="S6" s="62"/>
      <c r="T6" s="62"/>
    </row>
    <row r="7" spans="1:22" s="1" customFormat="1" x14ac:dyDescent="0.2">
      <c r="A7" s="35" t="s">
        <v>3</v>
      </c>
      <c r="B7" s="21" t="s">
        <v>4</v>
      </c>
      <c r="C7" s="22" t="s">
        <v>26</v>
      </c>
      <c r="D7" s="21" t="s">
        <v>5</v>
      </c>
      <c r="E7" s="21" t="s">
        <v>30</v>
      </c>
      <c r="F7" s="21" t="s">
        <v>6</v>
      </c>
      <c r="G7" s="21" t="s">
        <v>7</v>
      </c>
      <c r="H7" s="21"/>
      <c r="I7" s="14" t="s">
        <v>8</v>
      </c>
      <c r="J7" s="14"/>
      <c r="K7" s="21"/>
      <c r="L7" s="14" t="s">
        <v>9</v>
      </c>
      <c r="M7" s="14"/>
      <c r="N7" s="25" t="s">
        <v>10</v>
      </c>
      <c r="O7" s="32"/>
      <c r="P7" s="21" t="s">
        <v>11</v>
      </c>
      <c r="Q7" s="27" t="s">
        <v>12</v>
      </c>
      <c r="R7" s="27" t="s">
        <v>12</v>
      </c>
      <c r="S7" s="27" t="s">
        <v>13</v>
      </c>
      <c r="T7" s="37" t="s">
        <v>21</v>
      </c>
      <c r="U7" s="37" t="s">
        <v>14</v>
      </c>
      <c r="V7" s="13"/>
    </row>
    <row r="8" spans="1:22" s="1" customFormat="1" x14ac:dyDescent="0.2">
      <c r="A8" s="36" t="s">
        <v>15</v>
      </c>
      <c r="B8" s="23" t="s">
        <v>16</v>
      </c>
      <c r="C8" s="24" t="s">
        <v>27</v>
      </c>
      <c r="D8" s="23" t="s">
        <v>25</v>
      </c>
      <c r="E8" s="23" t="s">
        <v>31</v>
      </c>
      <c r="F8" s="23"/>
      <c r="G8" s="23"/>
      <c r="H8" s="30">
        <v>1</v>
      </c>
      <c r="I8" s="31">
        <v>2</v>
      </c>
      <c r="J8" s="29">
        <v>3</v>
      </c>
      <c r="K8" s="30">
        <v>1</v>
      </c>
      <c r="L8" s="31">
        <v>2</v>
      </c>
      <c r="M8" s="29">
        <v>3</v>
      </c>
      <c r="N8" s="26" t="s">
        <v>17</v>
      </c>
      <c r="O8" s="33"/>
      <c r="P8" s="23" t="s">
        <v>18</v>
      </c>
      <c r="Q8" s="28"/>
      <c r="R8" s="28" t="s">
        <v>42</v>
      </c>
      <c r="S8" s="28"/>
      <c r="T8" s="38"/>
      <c r="U8" s="38"/>
      <c r="V8" s="13"/>
    </row>
    <row r="9" spans="1:22" s="12" customFormat="1" ht="19.899999999999999" customHeight="1" x14ac:dyDescent="0.2">
      <c r="A9" s="71">
        <v>94</v>
      </c>
      <c r="B9" s="72">
        <v>88.32</v>
      </c>
      <c r="C9" s="93" t="s">
        <v>52</v>
      </c>
      <c r="D9" s="74">
        <v>31042</v>
      </c>
      <c r="E9" s="75"/>
      <c r="F9" s="105" t="s">
        <v>53</v>
      </c>
      <c r="G9" s="105" t="s">
        <v>50</v>
      </c>
      <c r="H9" s="94">
        <v>90</v>
      </c>
      <c r="I9" s="111">
        <v>94</v>
      </c>
      <c r="J9" s="111">
        <v>-97</v>
      </c>
      <c r="K9" s="94">
        <v>110</v>
      </c>
      <c r="L9" s="111">
        <v>116</v>
      </c>
      <c r="M9" s="111">
        <v>119</v>
      </c>
      <c r="N9" s="79">
        <f>IF(MAX(H9:J9)&lt;0,0,TRUNC(MAX(H9:J9)/1)*1)</f>
        <v>94</v>
      </c>
      <c r="O9" s="79">
        <f>IF(MAX(K9:M9)&lt;0,0,TRUNC(MAX(K9:M9)/1)*1)</f>
        <v>119</v>
      </c>
      <c r="P9" s="79">
        <f t="shared" ref="P9:P24" si="0">IF(N9=0,0,IF(O9=0,0,SUM(N9:O9)))</f>
        <v>213</v>
      </c>
      <c r="Q9" s="80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249.87860121468336</v>
      </c>
      <c r="R9" s="80" t="str">
        <f>IF(OR(D9="",B9="",V9=""),0,IF(OR(C9="UM",C9="JM",C9="SM",C9="UK",C9="JK",C9="SK"),"",Q9*(IF(ABS(1900-YEAR((V9+1)-D9))&lt;29,0,(VLOOKUP((YEAR(V9)-YEAR(D9)),'Meltzer-Malone'!$A$3:$B$63,2))))))</f>
        <v/>
      </c>
      <c r="S9" s="81">
        <v>8</v>
      </c>
      <c r="T9" s="81" t="s">
        <v>22</v>
      </c>
      <c r="U9" s="82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1.173138972838889</v>
      </c>
      <c r="V9" s="95">
        <f>R5</f>
        <v>42658</v>
      </c>
    </row>
    <row r="10" spans="1:22" s="12" customFormat="1" ht="19.899999999999999" customHeight="1" x14ac:dyDescent="0.2">
      <c r="A10" s="71">
        <v>94</v>
      </c>
      <c r="B10" s="72">
        <v>90.88</v>
      </c>
      <c r="C10" s="93" t="s">
        <v>52</v>
      </c>
      <c r="D10" s="74">
        <v>32027</v>
      </c>
      <c r="E10" s="75"/>
      <c r="F10" s="105" t="s">
        <v>69</v>
      </c>
      <c r="G10" s="105" t="s">
        <v>70</v>
      </c>
      <c r="H10" s="106">
        <v>76</v>
      </c>
      <c r="I10" s="111">
        <v>-80</v>
      </c>
      <c r="J10" s="78">
        <v>80</v>
      </c>
      <c r="K10" s="106">
        <v>95</v>
      </c>
      <c r="L10" s="111">
        <v>100</v>
      </c>
      <c r="M10" s="111">
        <v>105</v>
      </c>
      <c r="N10" s="79">
        <f t="shared" ref="N10:N24" si="1">IF(MAX(H10:J10)&lt;0,0,TRUNC(MAX(H10:J10)/1)*1)</f>
        <v>80</v>
      </c>
      <c r="O10" s="79">
        <f t="shared" ref="O10:O24" si="2">IF(MAX(K10:M10)&lt;0,0,TRUNC(MAX(K10:M10)/1)*1)</f>
        <v>105</v>
      </c>
      <c r="P10" s="79">
        <f t="shared" si="0"/>
        <v>185</v>
      </c>
      <c r="Q10" s="80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214.19946671703403</v>
      </c>
      <c r="R10" s="80" t="str">
        <f>IF(OR(D10="",B10="",V10=""),0,IF(OR(C10="UM",C10="JM",C10="SM",C10="UK",C10="JK",C10="SK"),"",Q10*(IF(ABS(1900-YEAR((V10+1)-D10))&lt;29,0,(VLOOKUP((YEAR(V10)-YEAR(D10)),'Meltzer-Malone'!$A$3:$B$63,2))))))</f>
        <v/>
      </c>
      <c r="S10" s="84">
        <v>11</v>
      </c>
      <c r="T10" s="84"/>
      <c r="U10" s="82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1.1578349552272109</v>
      </c>
      <c r="V10" s="95">
        <f>R5</f>
        <v>42658</v>
      </c>
    </row>
    <row r="11" spans="1:22" s="12" customFormat="1" ht="19.899999999999999" customHeight="1" x14ac:dyDescent="0.2">
      <c r="A11" s="71">
        <v>94</v>
      </c>
      <c r="B11" s="72">
        <v>90.04</v>
      </c>
      <c r="C11" s="93" t="s">
        <v>52</v>
      </c>
      <c r="D11" s="74">
        <v>32829</v>
      </c>
      <c r="E11" s="75"/>
      <c r="F11" s="105" t="s">
        <v>82</v>
      </c>
      <c r="G11" s="105" t="s">
        <v>45</v>
      </c>
      <c r="H11" s="106">
        <v>90</v>
      </c>
      <c r="I11" s="111">
        <v>-94</v>
      </c>
      <c r="J11" s="78">
        <v>94</v>
      </c>
      <c r="K11" s="106">
        <v>110</v>
      </c>
      <c r="L11" s="111">
        <v>116</v>
      </c>
      <c r="M11" s="111">
        <v>-120</v>
      </c>
      <c r="N11" s="79">
        <f t="shared" si="1"/>
        <v>94</v>
      </c>
      <c r="O11" s="79">
        <f t="shared" si="2"/>
        <v>116</v>
      </c>
      <c r="P11" s="79">
        <f t="shared" si="0"/>
        <v>210</v>
      </c>
      <c r="Q11" s="80">
        <f t="shared" si="3"/>
        <v>244.17008155024962</v>
      </c>
      <c r="R11" s="80" t="str">
        <f>IF(OR(D11="",B11="",V11=""),0,IF(OR(C11="UM",C11="JM",C11="SM",C11="UK",C11="JK",C11="SK"),"",Q11*(IF(ABS(1900-YEAR((V11+1)-D11))&lt;29,0,(VLOOKUP((YEAR(V11)-YEAR(D11)),'Meltzer-Malone'!$A$3:$B$63,2))))))</f>
        <v/>
      </c>
      <c r="S11" s="84">
        <v>9</v>
      </c>
      <c r="T11" s="84"/>
      <c r="U11" s="82">
        <f t="shared" si="4"/>
        <v>1.1627146740488077</v>
      </c>
      <c r="V11" s="95">
        <f>R5</f>
        <v>42658</v>
      </c>
    </row>
    <row r="12" spans="1:22" s="12" customFormat="1" ht="19.899999999999999" customHeight="1" x14ac:dyDescent="0.2">
      <c r="A12" s="71">
        <v>94</v>
      </c>
      <c r="B12" s="72">
        <v>91.54</v>
      </c>
      <c r="C12" s="93" t="s">
        <v>52</v>
      </c>
      <c r="D12" s="74">
        <v>31738</v>
      </c>
      <c r="E12" s="75"/>
      <c r="F12" s="105" t="s">
        <v>81</v>
      </c>
      <c r="G12" s="105" t="s">
        <v>45</v>
      </c>
      <c r="H12" s="106">
        <v>100</v>
      </c>
      <c r="I12" s="111">
        <v>-105</v>
      </c>
      <c r="J12" s="111">
        <v>105</v>
      </c>
      <c r="K12" s="106">
        <v>-125</v>
      </c>
      <c r="L12" s="111">
        <v>125</v>
      </c>
      <c r="M12" s="111">
        <v>130</v>
      </c>
      <c r="N12" s="79">
        <f t="shared" si="1"/>
        <v>105</v>
      </c>
      <c r="O12" s="79">
        <f t="shared" si="2"/>
        <v>130</v>
      </c>
      <c r="P12" s="79">
        <f t="shared" si="0"/>
        <v>235</v>
      </c>
      <c r="Q12" s="80">
        <f t="shared" si="3"/>
        <v>271.21214371536468</v>
      </c>
      <c r="R12" s="80" t="str">
        <f>IF(OR(D12="",B12="",V12=""),0,IF(OR(C12="UM",C12="JM",C12="SM",C12="UK",C12="JK",C12="SK"),"",Q12*(IF(ABS(1900-YEAR((V12+1)-D12))&lt;29,0,(VLOOKUP((YEAR(V12)-YEAR(D12)),'Meltzer-Malone'!$A$3:$B$63,2))))))</f>
        <v/>
      </c>
      <c r="S12" s="84">
        <v>3</v>
      </c>
      <c r="T12" s="84" t="s">
        <v>22</v>
      </c>
      <c r="U12" s="82">
        <f t="shared" si="4"/>
        <v>1.1540942285760198</v>
      </c>
      <c r="V12" s="95">
        <f>R5</f>
        <v>42658</v>
      </c>
    </row>
    <row r="13" spans="1:22" s="12" customFormat="1" ht="19.899999999999999" customHeight="1" x14ac:dyDescent="0.2">
      <c r="A13" s="71">
        <v>94</v>
      </c>
      <c r="B13" s="72">
        <v>87.08</v>
      </c>
      <c r="C13" s="93" t="s">
        <v>52</v>
      </c>
      <c r="D13" s="74">
        <v>33128</v>
      </c>
      <c r="E13" s="75"/>
      <c r="F13" s="105" t="s">
        <v>78</v>
      </c>
      <c r="G13" s="105" t="s">
        <v>45</v>
      </c>
      <c r="H13" s="106">
        <v>110</v>
      </c>
      <c r="I13" s="111">
        <v>115</v>
      </c>
      <c r="J13" s="111">
        <v>-118</v>
      </c>
      <c r="K13" s="106">
        <v>135</v>
      </c>
      <c r="L13" s="111">
        <v>140</v>
      </c>
      <c r="M13" s="111">
        <v>145</v>
      </c>
      <c r="N13" s="79">
        <f t="shared" si="1"/>
        <v>115</v>
      </c>
      <c r="O13" s="79">
        <f t="shared" si="2"/>
        <v>145</v>
      </c>
      <c r="P13" s="79">
        <f t="shared" si="0"/>
        <v>260</v>
      </c>
      <c r="Q13" s="80">
        <f>IF(P13="","",IF(B13="","",IF(OR(C13="UK",C13="JK",C13="SK",C13="K1",C13="K2",C13="K3",C13="K4",C13="K5",C13="K6",C13="K7",C13="K8",C13="K9",C13="K10"),IF(B13&gt;148.026,P13,IF(B13&lt;28,10^(0.89726074*LOG10(28/148.026)^2)*P13,10^(0.89726074*LOG10(B13/148.026)^2)*P13)),IF(B13&gt;174.393,P13,IF(B13&lt;32,10^(0.794358141*LOG10(32/174.393)^2)*P13,10^(0.794358141*LOG10(B13/174.393)^2)*P13)))))</f>
        <v>307.06851644088687</v>
      </c>
      <c r="R13" s="80" t="str">
        <f>IF(OR(D13="",B13="",V13=""),0,IF(OR(C13="UM",C13="JM",C13="SM",C13="UK",C13="JK",C13="SK"),"",Q13*(IF(ABS(1900-YEAR((V13+1)-D13))&lt;29,0,(VLOOKUP((YEAR(V13)-YEAR(D13)),'Meltzer-Malone'!$A$3:$B$63,2))))))</f>
        <v/>
      </c>
      <c r="S13" s="84">
        <v>2</v>
      </c>
      <c r="T13" s="84" t="s">
        <v>22</v>
      </c>
      <c r="U13" s="82">
        <f t="shared" si="4"/>
        <v>1.1810327555418725</v>
      </c>
      <c r="V13" s="95">
        <f>R5</f>
        <v>42658</v>
      </c>
    </row>
    <row r="14" spans="1:22" s="12" customFormat="1" ht="19.899999999999999" customHeight="1" x14ac:dyDescent="0.2">
      <c r="A14" s="71">
        <v>94</v>
      </c>
      <c r="B14" s="72">
        <v>86.52</v>
      </c>
      <c r="C14" s="93" t="s">
        <v>52</v>
      </c>
      <c r="D14" s="74">
        <v>32519</v>
      </c>
      <c r="E14" s="75"/>
      <c r="F14" s="105" t="s">
        <v>65</v>
      </c>
      <c r="G14" s="105" t="s">
        <v>67</v>
      </c>
      <c r="H14" s="106">
        <v>112</v>
      </c>
      <c r="I14" s="111">
        <v>-115</v>
      </c>
      <c r="J14" s="111">
        <v>117</v>
      </c>
      <c r="K14" s="106">
        <v>142</v>
      </c>
      <c r="L14" s="111">
        <v>147</v>
      </c>
      <c r="M14" s="111">
        <v>-150</v>
      </c>
      <c r="N14" s="79">
        <f t="shared" si="1"/>
        <v>117</v>
      </c>
      <c r="O14" s="79">
        <f t="shared" si="2"/>
        <v>147</v>
      </c>
      <c r="P14" s="79">
        <f t="shared" si="0"/>
        <v>264</v>
      </c>
      <c r="Q14" s="80">
        <f>IF(P14="","",IF(B14="","",IF(OR(C14="UK",C14="JK",C14="SK",C14="K1",C14="K2",C14="K3",C14="K4",C14="K5",C14="K6",C14="K7",C14="K8",C14="K9",C14="K10"),IF(B14&gt;148.026,P14,IF(B14&lt;28,10^(0.89726074*LOG10(28/148.026)^2)*P14,10^(0.89726074*LOG10(B14/148.026)^2)*P14)),IF(B14&gt;174.393,P14,IF(B14&lt;32,10^(0.794358141*LOG10(32/174.393)^2)*P14,10^(0.794358141*LOG10(B14/174.393)^2)*P14)))))</f>
        <v>312.7625226491499</v>
      </c>
      <c r="R14" s="80" t="str">
        <f>IF(OR(D14="",B14="",V14=""),0,IF(OR(C14="UM",C14="JM",C14="SM",C14="UK",C14="JK",C14="SK"),"",Q14*(IF(ABS(1900-YEAR((V14+1)-D14))&lt;29,0,(VLOOKUP((YEAR(V14)-YEAR(D14)),'Meltzer-Malone'!$A$3:$B$63,2))))))</f>
        <v/>
      </c>
      <c r="S14" s="84">
        <v>1</v>
      </c>
      <c r="T14" s="84" t="s">
        <v>22</v>
      </c>
      <c r="U14" s="82">
        <f t="shared" si="4"/>
        <v>1.1847065251861739</v>
      </c>
      <c r="V14" s="95">
        <f>R5</f>
        <v>42658</v>
      </c>
    </row>
    <row r="15" spans="1:22" s="12" customFormat="1" ht="19.899999999999999" customHeight="1" x14ac:dyDescent="0.2">
      <c r="A15" s="71">
        <v>94</v>
      </c>
      <c r="B15" s="72">
        <v>92.82</v>
      </c>
      <c r="C15" s="93" t="s">
        <v>52</v>
      </c>
      <c r="D15" s="74">
        <v>32385</v>
      </c>
      <c r="E15" s="75"/>
      <c r="F15" s="105" t="s">
        <v>77</v>
      </c>
      <c r="G15" s="105" t="s">
        <v>92</v>
      </c>
      <c r="H15" s="106">
        <v>95</v>
      </c>
      <c r="I15" s="111">
        <v>-101</v>
      </c>
      <c r="J15" s="111">
        <v>-101</v>
      </c>
      <c r="K15" s="106">
        <v>127</v>
      </c>
      <c r="L15" s="111">
        <v>-135</v>
      </c>
      <c r="M15" s="111">
        <v>-135</v>
      </c>
      <c r="N15" s="79">
        <f t="shared" si="1"/>
        <v>95</v>
      </c>
      <c r="O15" s="79">
        <f t="shared" si="2"/>
        <v>127</v>
      </c>
      <c r="P15" s="79">
        <f t="shared" si="0"/>
        <v>222</v>
      </c>
      <c r="Q15" s="80">
        <f>IF(P15="","",IF(B15="","",IF(OR(C15="UK",C15="JK",C15="SK",C15="K1",C15="K2",C15="K3",C15="K4",C15="K5",C15="K6",C15="K7",C15="K8",C15="K9",C15="K10"),IF(B15&gt;148.026,P15,IF(B15&lt;28,10^(0.89726074*LOG10(28/148.026)^2)*P15,10^(0.89726074*LOG10(B15/148.026)^2)*P15)),IF(B15&gt;174.393,P15,IF(B15&lt;32,10^(0.794358141*LOG10(32/174.393)^2)*P15,10^(0.794358141*LOG10(B15/174.393)^2)*P15)))))</f>
        <v>254.64856749232277</v>
      </c>
      <c r="R15" s="80" t="str">
        <f>IF(OR(D15="",B15="",V15=""),0,IF(OR(C15="UM",C15="JM",C15="SM",C15="UK",C15="JK",C15="SK"),"",Q15*(IF(ABS(1900-YEAR((V15+1)-D15))&lt;29,0,(VLOOKUP((YEAR(V15)-YEAR(D15)),'Meltzer-Malone'!$A$3:$B$63,2))))))</f>
        <v/>
      </c>
      <c r="S15" s="84">
        <v>5</v>
      </c>
      <c r="T15" s="84"/>
      <c r="U15" s="82">
        <f t="shared" si="4"/>
        <v>1.1470656193347872</v>
      </c>
      <c r="V15" s="95">
        <f>R5</f>
        <v>42658</v>
      </c>
    </row>
    <row r="16" spans="1:22" s="12" customFormat="1" ht="19.899999999999999" customHeight="1" x14ac:dyDescent="0.2">
      <c r="A16" s="71">
        <v>94</v>
      </c>
      <c r="B16" s="72">
        <v>92.16</v>
      </c>
      <c r="C16" s="93" t="s">
        <v>52</v>
      </c>
      <c r="D16" s="74">
        <v>31264</v>
      </c>
      <c r="E16" s="75"/>
      <c r="F16" s="105" t="s">
        <v>72</v>
      </c>
      <c r="G16" s="105" t="s">
        <v>92</v>
      </c>
      <c r="H16" s="106">
        <v>97</v>
      </c>
      <c r="I16" s="111">
        <v>102</v>
      </c>
      <c r="J16" s="111">
        <v>106</v>
      </c>
      <c r="K16" s="106">
        <v>-120</v>
      </c>
      <c r="L16" s="111">
        <v>120</v>
      </c>
      <c r="M16" s="111">
        <v>-126</v>
      </c>
      <c r="N16" s="79">
        <f t="shared" si="1"/>
        <v>106</v>
      </c>
      <c r="O16" s="79">
        <f t="shared" si="2"/>
        <v>120</v>
      </c>
      <c r="P16" s="79">
        <f t="shared" si="0"/>
        <v>226</v>
      </c>
      <c r="Q16" s="80">
        <f>IF(P16="","",IF(B16="","",IF(OR(C16="UK",C16="JK",C16="SK",C16="K1",C16="K2",C16="K3",C16="K4",C16="K5",C16="K6",C16="K7",C16="K8",C16="K9",C16="K10"),IF(B16&gt;148.026,P16,IF(B16&lt;28,10^(0.89726074*LOG10(28/148.026)^2)*P16,10^(0.89726074*LOG10(B16/148.026)^2)*P16)),IF(B16&gt;174.393,P16,IF(B16&lt;32,10^(0.794358141*LOG10(32/174.393)^2)*P16,10^(0.794358141*LOG10(B16/174.393)^2)*P16)))))</f>
        <v>260.04759428518116</v>
      </c>
      <c r="R16" s="80" t="str">
        <f>IF(OR(D16="",B16="",V16=""),0,IF(OR(C16="UM",C16="JM",C16="SM",C16="UK",C16="JK",C16="SK"),"",Q16*(IF(ABS(1900-YEAR((V16+1)-D16))&lt;29,0,(VLOOKUP((YEAR(V16)-YEAR(D16)),'Meltzer-Malone'!$A$3:$B$63,2))))))</f>
        <v/>
      </c>
      <c r="S16" s="84">
        <v>4</v>
      </c>
      <c r="T16" s="84"/>
      <c r="U16" s="82">
        <f t="shared" si="4"/>
        <v>1.1506530720583237</v>
      </c>
      <c r="V16" s="95">
        <f>R5</f>
        <v>42658</v>
      </c>
    </row>
    <row r="17" spans="1:22" s="12" customFormat="1" ht="19.899999999999999" customHeight="1" x14ac:dyDescent="0.2">
      <c r="A17" s="71">
        <v>94</v>
      </c>
      <c r="B17" s="72">
        <v>90.1</v>
      </c>
      <c r="C17" s="93" t="s">
        <v>52</v>
      </c>
      <c r="D17" s="74">
        <v>34091</v>
      </c>
      <c r="E17" s="75"/>
      <c r="F17" s="105" t="s">
        <v>73</v>
      </c>
      <c r="G17" s="105" t="s">
        <v>70</v>
      </c>
      <c r="H17" s="106">
        <v>95</v>
      </c>
      <c r="I17" s="111">
        <v>-100</v>
      </c>
      <c r="J17" s="111">
        <v>-101</v>
      </c>
      <c r="K17" s="106">
        <v>110</v>
      </c>
      <c r="L17" s="111">
        <v>114</v>
      </c>
      <c r="M17" s="111">
        <v>-118</v>
      </c>
      <c r="N17" s="79">
        <f t="shared" si="1"/>
        <v>95</v>
      </c>
      <c r="O17" s="79">
        <f t="shared" si="2"/>
        <v>114</v>
      </c>
      <c r="P17" s="79">
        <f t="shared" si="0"/>
        <v>209</v>
      </c>
      <c r="Q17" s="80">
        <f>IF(P17="","",IF(B17="","",IF(OR(C17="UK",C17="JK",C17="SK",C17="K1",C17="K2",C17="K3",C17="K4",C17="K5",C17="K6",C17="K7",C17="K8",C17="K9",C17="K10"),IF(B17&gt;148.026,P17,IF(B17&lt;28,10^(0.89726074*LOG10(28/148.026)^2)*P17,10^(0.89726074*LOG10(B17/148.026)^2)*P17)),IF(B17&gt;174.393,P17,IF(B17&lt;32,10^(0.794358141*LOG10(32/174.393)^2)*P17,10^(0.794358141*LOG10(B17/174.393)^2)*P17)))))</f>
        <v>242.93358061129226</v>
      </c>
      <c r="R17" s="80" t="str">
        <f>IF(OR(D17="",B17="",V17=""),0,IF(OR(C17="UM",C17="JM",C17="SM",C17="UK",C17="JK",C17="SK"),"",Q17*(IF(ABS(1900-YEAR((V17+1)-D17))&lt;29,0,(VLOOKUP((YEAR(V17)-YEAR(D17)),'Meltzer-Malone'!$A$3:$B$63,2))))))</f>
        <v/>
      </c>
      <c r="S17" s="84">
        <v>10</v>
      </c>
      <c r="T17" s="84"/>
      <c r="U17" s="82">
        <f t="shared" si="4"/>
        <v>1.1623616297191017</v>
      </c>
      <c r="V17" s="95">
        <f>R5</f>
        <v>42658</v>
      </c>
    </row>
    <row r="18" spans="1:22" s="12" customFormat="1" ht="19.899999999999999" customHeight="1" x14ac:dyDescent="0.2">
      <c r="A18" s="71">
        <v>94</v>
      </c>
      <c r="B18" s="72">
        <v>89.22</v>
      </c>
      <c r="C18" s="93" t="s">
        <v>52</v>
      </c>
      <c r="D18" s="74">
        <v>33710</v>
      </c>
      <c r="E18" s="75"/>
      <c r="F18" s="105" t="s">
        <v>109</v>
      </c>
      <c r="G18" s="105" t="s">
        <v>67</v>
      </c>
      <c r="H18" s="106">
        <v>97</v>
      </c>
      <c r="I18" s="111">
        <v>-101</v>
      </c>
      <c r="J18" s="111">
        <v>-101</v>
      </c>
      <c r="K18" s="106">
        <v>120</v>
      </c>
      <c r="L18" s="111">
        <v>-125</v>
      </c>
      <c r="M18" s="111">
        <v>-125</v>
      </c>
      <c r="N18" s="79">
        <v>97</v>
      </c>
      <c r="O18" s="79">
        <f t="shared" si="2"/>
        <v>120</v>
      </c>
      <c r="P18" s="79">
        <f t="shared" si="0"/>
        <v>217</v>
      </c>
      <c r="Q18" s="80">
        <f t="shared" ref="Q18:Q23" si="5">IF(P18="","",IF(B18="","",IF(OR(C18="UK",C18="JK",C18="SK",C18="K1",C18="K2",C18="K3",C18="K4",C18="K5",C18="K6",C18="K7",C18="K8",C18="K9",C18="K10"),IF(B18&gt;148.026,P18,IF(B18&lt;28,10^(0.89726074*LOG10(28/148.026)^2)*P18,10^(0.89726074*LOG10(B18/148.026)^2)*P18)),IF(B18&gt;174.393,P18,IF(B18&lt;32,10^(0.794358141*LOG10(32/174.393)^2)*P18,10^(0.794358141*LOG10(B18/174.393)^2)*P18)))))</f>
        <v>253.37144931492395</v>
      </c>
      <c r="R18" s="80" t="str">
        <f>IF(OR(D19="",B19="",V18=""),0,IF(OR(C19="UM",C19="JM",C19="SM",C19="UK",C19="JK",C19="SK"),"",Q18*(IF(ABS(1900-YEAR((V18+1)-D19))&lt;29,0,(VLOOKUP((YEAR(V18)-YEAR(D19)),'Meltzer-Malone'!$A$3:$B$63,2))))))</f>
        <v/>
      </c>
      <c r="S18" s="84">
        <v>7</v>
      </c>
      <c r="T18" s="84" t="s">
        <v>22</v>
      </c>
      <c r="U18" s="82">
        <f>IF(P18="","",IF(B19="","",IF(OR(C19="UK",C19="JK",C19="SK",C19="K1",C19="K2",C19="K3",C19="K4",C19="K5",C19="K6",C19="K7",C19="K8",C19="K9",C19="K10"),IF(B19&gt;148.026,1,IF(B19&lt;28,10^(0.89726074*LOG10(28/148.026)^2),10^(0.89726074*LOG10(B19/148.026)^2))),IF(B19&gt;174.393,1,IF(B19&lt;32,10^(0.794358141*LOG10(32/174.393)^2),10^(0.794358141*LOG10(B19/174.393)^2))))))</f>
        <v>1.1410476317625986</v>
      </c>
      <c r="V18" s="95">
        <f>R5</f>
        <v>42658</v>
      </c>
    </row>
    <row r="19" spans="1:22" s="12" customFormat="1" ht="19.899999999999999" customHeight="1" x14ac:dyDescent="0.2">
      <c r="A19" s="71">
        <v>94</v>
      </c>
      <c r="B19" s="72">
        <v>93.96</v>
      </c>
      <c r="C19" s="93" t="s">
        <v>52</v>
      </c>
      <c r="D19" s="74">
        <v>33418</v>
      </c>
      <c r="E19" s="75"/>
      <c r="F19" s="105" t="s">
        <v>55</v>
      </c>
      <c r="G19" s="105" t="s">
        <v>45</v>
      </c>
      <c r="H19" s="106">
        <v>100</v>
      </c>
      <c r="I19" s="111">
        <v>-105</v>
      </c>
      <c r="J19" s="111">
        <v>-105</v>
      </c>
      <c r="K19" s="106">
        <v>-117</v>
      </c>
      <c r="L19" s="111">
        <v>120</v>
      </c>
      <c r="M19" s="111">
        <v>122</v>
      </c>
      <c r="N19" s="79">
        <v>100</v>
      </c>
      <c r="O19" s="79">
        <f t="shared" si="2"/>
        <v>122</v>
      </c>
      <c r="P19" s="79">
        <f t="shared" si="0"/>
        <v>222</v>
      </c>
      <c r="Q19" s="80">
        <f t="shared" si="5"/>
        <v>253.31257425129689</v>
      </c>
      <c r="R19" s="80" t="str">
        <f>IF(OR(D20="",B20="",V19=""),0,IF(OR(C20="UM",C20="JM",C20="SM",C20="UK",C20="JK",C20="SK"),"",Q19*(IF(ABS(1900-YEAR((V19+1)-D20))&lt;29,0,(VLOOKUP((YEAR(V19)-YEAR(D20)),'Meltzer-Malone'!$A$3:$B$63,2))))))</f>
        <v/>
      </c>
      <c r="S19" s="84">
        <v>6</v>
      </c>
      <c r="T19" s="84"/>
      <c r="U19" s="82">
        <f>IF(P19="","",IF(B20="","",IF(OR(C20="UK",C20="JK",C20="SK",C20="K1",C20="K2",C20="K3",C20="K4",C20="K5",C20="K6",C20="K7",C20="K8",C20="K9",C20="K10"),IF(B20&gt;148.026,1,IF(B20&lt;28,10^(0.89726074*LOG10(28/148.026)^2),10^(0.89726074*LOG10(B20/148.026)^2))),IF(B20&gt;174.393,1,IF(B20&lt;32,10^(0.794358141*LOG10(32/174.393)^2),10^(0.794358141*LOG10(B20/174.393)^2))))))</f>
        <v>1.094403598527663</v>
      </c>
      <c r="V19" s="95">
        <f>R5</f>
        <v>42658</v>
      </c>
    </row>
    <row r="20" spans="1:22" s="12" customFormat="1" ht="19.899999999999999" customHeight="1" x14ac:dyDescent="0.2">
      <c r="A20" s="71">
        <v>105</v>
      </c>
      <c r="B20" s="72">
        <v>104.58</v>
      </c>
      <c r="C20" s="93" t="s">
        <v>52</v>
      </c>
      <c r="D20" s="74">
        <v>32323</v>
      </c>
      <c r="E20" s="75"/>
      <c r="F20" s="105" t="s">
        <v>51</v>
      </c>
      <c r="G20" s="105" t="s">
        <v>45</v>
      </c>
      <c r="H20" s="106">
        <v>100</v>
      </c>
      <c r="I20" s="111">
        <v>105</v>
      </c>
      <c r="J20" s="111">
        <v>-108</v>
      </c>
      <c r="K20" s="106">
        <v>125</v>
      </c>
      <c r="L20" s="111">
        <v>130</v>
      </c>
      <c r="M20" s="111">
        <v>133</v>
      </c>
      <c r="N20" s="79">
        <v>105</v>
      </c>
      <c r="O20" s="79">
        <f t="shared" si="2"/>
        <v>133</v>
      </c>
      <c r="P20" s="79">
        <f t="shared" si="0"/>
        <v>238</v>
      </c>
      <c r="Q20" s="80">
        <f t="shared" si="5"/>
        <v>260.4680564495838</v>
      </c>
      <c r="R20" s="80" t="str">
        <f>IF(OR(D21="",B21="",V20=""),0,IF(OR(C21="UM",C21="JM",C21="SM",C21="UK",C21="JK",C21="SK"),"",Q20*(IF(ABS(1900-YEAR((V20+1)-D21))&lt;29,0,(VLOOKUP((YEAR(V20)-YEAR(D21)),'Meltzer-Malone'!$A$3:$B$63,2))))))</f>
        <v/>
      </c>
      <c r="S20" s="84">
        <v>2</v>
      </c>
      <c r="T20" s="84"/>
      <c r="U20" s="82">
        <f>IF(P20="","",IF(B21="","",IF(OR(C21="UK",C21="JK",C21="SK",C21="K1",C21="K2",C21="K3",C21="K4",C21="K5",C21="K6",C21="K7",C21="K8",C21="K9",C21="K10"),IF(B21&gt;148.026,1,IF(B21&lt;28,10^(0.89726074*LOG10(28/148.026)^2),10^(0.89726074*LOG10(B21/148.026)^2))),IF(B21&gt;174.393,1,IF(B21&lt;32,10^(0.794358141*LOG10(32/174.393)^2),10^(0.794358141*LOG10(B21/174.393)^2))))))</f>
        <v>1.097016973033901</v>
      </c>
      <c r="V20" s="95">
        <f>R5</f>
        <v>42658</v>
      </c>
    </row>
    <row r="21" spans="1:22" s="12" customFormat="1" ht="19.899999999999999" customHeight="1" x14ac:dyDescent="0.2">
      <c r="A21" s="71">
        <v>105</v>
      </c>
      <c r="B21" s="72">
        <v>103.88</v>
      </c>
      <c r="C21" s="93" t="s">
        <v>52</v>
      </c>
      <c r="D21" s="74">
        <v>32405</v>
      </c>
      <c r="E21" s="75"/>
      <c r="F21" s="105" t="s">
        <v>83</v>
      </c>
      <c r="G21" s="105" t="s">
        <v>67</v>
      </c>
      <c r="H21" s="106">
        <v>110</v>
      </c>
      <c r="I21" s="111">
        <v>-115</v>
      </c>
      <c r="J21" s="111">
        <v>115</v>
      </c>
      <c r="K21" s="106">
        <v>137</v>
      </c>
      <c r="L21" s="111">
        <v>143</v>
      </c>
      <c r="M21" s="111">
        <v>145</v>
      </c>
      <c r="N21" s="79">
        <v>115</v>
      </c>
      <c r="O21" s="79">
        <f t="shared" si="2"/>
        <v>145</v>
      </c>
      <c r="P21" s="79">
        <f t="shared" si="0"/>
        <v>260</v>
      </c>
      <c r="Q21" s="80">
        <f t="shared" si="5"/>
        <v>285.22441298881427</v>
      </c>
      <c r="R21" s="80" t="str">
        <f>IF(OR(D22="",B22="",V21=""),0,IF(OR(C22="UM",C22="JM",C22="SM",C22="UK",C22="JK",C22="SK"),"",Q21*(IF(ABS(1900-YEAR((V21+1)-D22))&lt;29,0,(VLOOKUP((YEAR(V21)-YEAR(D22)),'Meltzer-Malone'!$A$3:$B$63,2))))))</f>
        <v/>
      </c>
      <c r="S21" s="84">
        <v>1</v>
      </c>
      <c r="T21" s="84"/>
      <c r="U21" s="82">
        <f>IF(P21="","",IF(B22="","",IF(OR(C22="UK",C22="JK",C22="SK",C22="K1",C22="K2",C22="K3",C22="K4",C22="K5",C22="K6",C22="K7",C22="K8",C22="K9",C22="K10"),IF(B22&gt;148.026,1,IF(B22&lt;28,10^(0.89726074*LOG10(28/148.026)^2),10^(0.89726074*LOG10(B22/148.026)^2))),IF(B22&gt;174.393,1,IF(B22&lt;32,10^(0.794358141*LOG10(32/174.393)^2),10^(0.794358141*LOG10(B22/174.393)^2))))))</f>
        <v>1.12426812998904</v>
      </c>
      <c r="V21" s="95">
        <f>R5</f>
        <v>42658</v>
      </c>
    </row>
    <row r="22" spans="1:22" s="12" customFormat="1" ht="19.899999999999999" customHeight="1" x14ac:dyDescent="0.2">
      <c r="A22" s="71">
        <v>105</v>
      </c>
      <c r="B22" s="72">
        <v>97.38</v>
      </c>
      <c r="C22" s="93" t="s">
        <v>52</v>
      </c>
      <c r="D22" s="74">
        <v>32064</v>
      </c>
      <c r="E22" s="75"/>
      <c r="F22" s="105" t="s">
        <v>74</v>
      </c>
      <c r="G22" s="105" t="s">
        <v>70</v>
      </c>
      <c r="H22" s="106">
        <v>-66</v>
      </c>
      <c r="I22" s="78">
        <v>66</v>
      </c>
      <c r="J22" s="111">
        <v>71</v>
      </c>
      <c r="K22" s="106">
        <v>95</v>
      </c>
      <c r="L22" s="111">
        <v>99</v>
      </c>
      <c r="M22" s="111">
        <v>101</v>
      </c>
      <c r="N22" s="79">
        <v>71</v>
      </c>
      <c r="O22" s="79">
        <f t="shared" si="2"/>
        <v>101</v>
      </c>
      <c r="P22" s="79">
        <f t="shared" si="0"/>
        <v>172</v>
      </c>
      <c r="Q22" s="80">
        <f t="shared" si="5"/>
        <v>193.37411835811488</v>
      </c>
      <c r="R22" s="80" t="str">
        <f>IF(OR(D23="",B23="",V22=""),0,IF(OR(C23="UM",C23="JM",C23="SM",C23="UK",C23="JK",C23="SK"),"",Q22*(IF(ABS(1900-YEAR((V22+1)-D23))&lt;29,0,(VLOOKUP((YEAR(V22)-YEAR(D23)),'Meltzer-Malone'!$A$3:$B$63,2))))))</f>
        <v/>
      </c>
      <c r="S22" s="84">
        <v>3</v>
      </c>
      <c r="T22" s="84"/>
      <c r="U22" s="82">
        <f>IF(P22="","",IF(B23="","",IF(OR(C23="UK",C23="JK",C23="SK",C23="K1",C23="K2",C23="K3",C23="K4",C23="K5",C23="K6",C23="K7",C23="K8",C23="K9",C23="K10"),IF(B23&gt;148.026,1,IF(B23&lt;28,10^(0.89726074*LOG10(28/148.026)^2),10^(0.89726074*LOG10(B23/148.026)^2))),IF(B23&gt;174.393,1,IF(B23&lt;32,10^(0.794358141*LOG10(32/174.393)^2),10^(0.794358141*LOG10(B23/174.393)^2))))))</f>
        <v>1.045575114082236</v>
      </c>
      <c r="V22" s="95">
        <f>R5</f>
        <v>42658</v>
      </c>
    </row>
    <row r="23" spans="1:22" s="12" customFormat="1" ht="19.899999999999999" customHeight="1" x14ac:dyDescent="0.2">
      <c r="A23" s="109" t="s">
        <v>88</v>
      </c>
      <c r="B23" s="72">
        <v>121.74</v>
      </c>
      <c r="C23" s="93" t="s">
        <v>52</v>
      </c>
      <c r="D23" s="74">
        <v>33851</v>
      </c>
      <c r="E23" s="75"/>
      <c r="F23" s="105" t="s">
        <v>91</v>
      </c>
      <c r="G23" s="105" t="s">
        <v>45</v>
      </c>
      <c r="H23" s="106">
        <v>95</v>
      </c>
      <c r="I23" s="111">
        <v>100</v>
      </c>
      <c r="J23" s="111">
        <v>-104</v>
      </c>
      <c r="K23" s="106">
        <v>115</v>
      </c>
      <c r="L23" s="111">
        <v>120</v>
      </c>
      <c r="M23" s="111">
        <v>-126</v>
      </c>
      <c r="N23" s="79">
        <v>100</v>
      </c>
      <c r="O23" s="79">
        <f t="shared" ref="O23" si="6">IF(MAX(K23:M23)&lt;0,0,TRUNC(MAX(K23:M23)/1)*1)</f>
        <v>120</v>
      </c>
      <c r="P23" s="79">
        <f t="shared" ref="P23" si="7">IF(N23=0,0,IF(O23=0,0,SUM(N23:O23)))</f>
        <v>220</v>
      </c>
      <c r="Q23" s="80">
        <f t="shared" si="5"/>
        <v>230.02652509809192</v>
      </c>
      <c r="R23" s="80">
        <f>IF(OR(D24="",B24="",V23=""),0,IF(OR(C24="UM",C24="JM",C24="SM",C24="UK",C24="JK",C24="SK"),"",Q23*(IF(ABS(1900-YEAR((V23+1)-D24))&lt;29,0,(VLOOKUP((YEAR(V23)-YEAR(D24)),'Meltzer-Malone'!$A$3:$B$63,2))))))</f>
        <v>0</v>
      </c>
      <c r="S23" s="84">
        <v>1</v>
      </c>
      <c r="T23" s="84"/>
      <c r="U23" s="82" t="e">
        <f>IF(P23="","",IF(#REF!="","",IF(OR(#REF!="UK",#REF!="JK",#REF!="SK",#REF!="K1",#REF!="K2",#REF!="K3",#REF!="K4",#REF!="K5",#REF!="K6",#REF!="K7",#REF!="K8",#REF!="K9",#REF!="K10"),IF(#REF!&gt;148.026,1,IF(#REF!&lt;28,10^(0.89726074*LOG10(28/148.026)^2),10^(0.89726074*LOG10(#REF!/148.026)^2))),IF(#REF!&gt;174.393,1,IF(#REF!&lt;32,10^(0.794358141*LOG10(32/174.393)^2),10^(0.794358141*LOG10(#REF!/174.393)^2))))))</f>
        <v>#REF!</v>
      </c>
      <c r="V23" s="95">
        <f>R5</f>
        <v>42658</v>
      </c>
    </row>
    <row r="24" spans="1:22" s="12" customFormat="1" ht="19.899999999999999" customHeight="1" x14ac:dyDescent="0.2">
      <c r="A24" s="71"/>
      <c r="B24" s="72"/>
      <c r="C24" s="73"/>
      <c r="D24" s="85"/>
      <c r="E24" s="86"/>
      <c r="F24" s="87"/>
      <c r="G24" s="87"/>
      <c r="H24" s="88"/>
      <c r="I24" s="78"/>
      <c r="J24" s="78"/>
      <c r="K24" s="88"/>
      <c r="L24" s="78"/>
      <c r="M24" s="78"/>
      <c r="N24" s="79">
        <f t="shared" si="1"/>
        <v>0</v>
      </c>
      <c r="O24" s="79">
        <f t="shared" si="2"/>
        <v>0</v>
      </c>
      <c r="P24" s="89">
        <f t="shared" si="0"/>
        <v>0</v>
      </c>
      <c r="Q24" s="80" t="str">
        <f t="shared" si="3"/>
        <v/>
      </c>
      <c r="R24" s="80">
        <f>IF(OR(D24="",B24="",V24=""),0,IF(OR(C24="UM",C24="JM",C24="SM",C24="UK",C24="JK",C24="SK"),"",Q24*(IF(ABS(1900-YEAR((V24+1)-D24))&lt;29,0,(VLOOKUP((YEAR(V24)-YEAR(D24)),'Meltzer-Malone'!$A$3:$B$63,2))))))</f>
        <v>0</v>
      </c>
      <c r="S24" s="90"/>
      <c r="T24" s="90"/>
      <c r="U24" s="82" t="str">
        <f t="shared" si="4"/>
        <v/>
      </c>
      <c r="V24" s="95">
        <f>R5</f>
        <v>42658</v>
      </c>
    </row>
    <row r="25" spans="1:22" s="9" customFormat="1" ht="9" customHeight="1" x14ac:dyDescent="0.2">
      <c r="A25" s="15"/>
      <c r="B25" s="16"/>
      <c r="C25" s="17"/>
      <c r="D25" s="18"/>
      <c r="E25" s="18"/>
      <c r="F25" s="15"/>
      <c r="G25" s="15"/>
      <c r="H25" s="19"/>
      <c r="I25" s="19"/>
      <c r="J25" s="19"/>
      <c r="K25" s="19"/>
      <c r="L25" s="19"/>
      <c r="M25" s="19"/>
      <c r="N25" s="15"/>
      <c r="O25" s="15"/>
      <c r="P25" s="15"/>
      <c r="Q25" s="20"/>
      <c r="R25" s="20"/>
      <c r="S25" s="20"/>
      <c r="T25" s="34"/>
      <c r="U25" s="10"/>
      <c r="V25" s="11"/>
    </row>
    <row r="26" spans="1:22" customFormat="1" x14ac:dyDescent="0.2"/>
    <row r="27" spans="1:22" s="8" customFormat="1" ht="15" x14ac:dyDescent="0.25">
      <c r="A27" s="8" t="s">
        <v>19</v>
      </c>
      <c r="B27"/>
      <c r="C27" s="112" t="s">
        <v>120</v>
      </c>
      <c r="D27" s="115"/>
      <c r="E27" s="115"/>
      <c r="F27" s="115"/>
      <c r="G27" s="49" t="s">
        <v>34</v>
      </c>
      <c r="H27" s="50">
        <v>1</v>
      </c>
      <c r="I27" s="112" t="s">
        <v>111</v>
      </c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</row>
    <row r="28" spans="1:22" s="8" customFormat="1" ht="15" x14ac:dyDescent="0.25">
      <c r="B28"/>
      <c r="C28" s="40"/>
      <c r="D28" s="39"/>
      <c r="E28" s="39"/>
      <c r="F28" s="40"/>
      <c r="G28" s="51" t="s">
        <v>22</v>
      </c>
      <c r="H28" s="50">
        <v>2</v>
      </c>
      <c r="I28" s="112" t="s">
        <v>118</v>
      </c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</row>
    <row r="29" spans="1:22" s="8" customFormat="1" ht="15" x14ac:dyDescent="0.25">
      <c r="A29" s="52" t="s">
        <v>35</v>
      </c>
      <c r="B29"/>
      <c r="C29" s="115"/>
      <c r="D29" s="115"/>
      <c r="E29" s="115"/>
      <c r="F29" s="115"/>
      <c r="G29" s="53"/>
      <c r="H29" s="50">
        <v>3</v>
      </c>
      <c r="I29" s="112" t="s">
        <v>114</v>
      </c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</row>
    <row r="30" spans="1:22" ht="15" x14ac:dyDescent="0.25">
      <c r="A30" s="7"/>
      <c r="B30"/>
      <c r="C30" s="115"/>
      <c r="D30" s="115"/>
      <c r="E30" s="115"/>
      <c r="F30" s="115"/>
      <c r="G30" s="42"/>
      <c r="H30" s="40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</row>
    <row r="31" spans="1:22" ht="15" x14ac:dyDescent="0.25">
      <c r="A31" s="8"/>
      <c r="B31"/>
      <c r="C31" s="115"/>
      <c r="D31" s="115"/>
      <c r="E31" s="115"/>
      <c r="F31" s="115"/>
      <c r="G31" s="55" t="s">
        <v>36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</row>
    <row r="32" spans="1:22" ht="15" x14ac:dyDescent="0.25">
      <c r="C32" s="46"/>
      <c r="D32" s="41"/>
      <c r="E32" s="41"/>
      <c r="F32" s="42"/>
      <c r="G32" s="55" t="s">
        <v>37</v>
      </c>
      <c r="H32" s="112" t="s">
        <v>119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</row>
    <row r="33" spans="1:20" ht="15" x14ac:dyDescent="0.25">
      <c r="A33" s="8" t="s">
        <v>20</v>
      </c>
      <c r="B33"/>
      <c r="C33" s="115"/>
      <c r="D33" s="115"/>
      <c r="E33" s="115"/>
      <c r="F33" s="115"/>
      <c r="G33" s="55" t="s">
        <v>38</v>
      </c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</row>
    <row r="34" spans="1:20" ht="15" x14ac:dyDescent="0.25">
      <c r="C34" s="115"/>
      <c r="D34" s="115"/>
      <c r="E34" s="115"/>
      <c r="F34" s="115"/>
      <c r="G34" s="55"/>
      <c r="H34" s="39"/>
      <c r="I34" s="56"/>
      <c r="J34" s="2"/>
      <c r="K34" s="2"/>
      <c r="L34" s="2"/>
      <c r="M34" s="2"/>
      <c r="N34" s="2"/>
      <c r="O34" s="2"/>
      <c r="P34" s="2"/>
      <c r="Q34" s="54"/>
      <c r="R34" s="54"/>
      <c r="S34" s="54"/>
      <c r="T34" s="54"/>
    </row>
    <row r="35" spans="1:20" ht="15" x14ac:dyDescent="0.25">
      <c r="A35" s="50" t="s">
        <v>39</v>
      </c>
      <c r="B35" s="57"/>
      <c r="C35" s="112" t="s">
        <v>120</v>
      </c>
      <c r="D35" s="115"/>
      <c r="E35" s="115"/>
      <c r="F35" s="115"/>
      <c r="G35" s="55" t="s">
        <v>24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</row>
    <row r="36" spans="1:20" ht="15" x14ac:dyDescent="0.25">
      <c r="C36" s="115"/>
      <c r="D36" s="115"/>
      <c r="E36" s="115"/>
      <c r="F36" s="115"/>
      <c r="G36" s="55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</row>
    <row r="37" spans="1:20" ht="15" x14ac:dyDescent="0.25">
      <c r="A37" s="57" t="s">
        <v>23</v>
      </c>
      <c r="B37" s="57"/>
      <c r="C37" s="43" t="s">
        <v>43</v>
      </c>
      <c r="D37" s="44"/>
      <c r="E37" s="44"/>
      <c r="F37" s="45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</row>
    <row r="38" spans="1:20" ht="15" x14ac:dyDescent="0.25">
      <c r="A38" s="58"/>
      <c r="B38" s="58"/>
      <c r="C38" s="59"/>
      <c r="D38" s="41"/>
      <c r="E38" s="41"/>
      <c r="F38" s="4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</row>
    <row r="39" spans="1:20" ht="15" x14ac:dyDescent="0.25"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</row>
  </sheetData>
  <mergeCells count="25"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I27:T27"/>
    <mergeCell ref="I28:T28"/>
    <mergeCell ref="I29:T29"/>
    <mergeCell ref="I30:T30"/>
    <mergeCell ref="H31:T31"/>
  </mergeCells>
  <phoneticPr fontId="0" type="noConversion"/>
  <conditionalFormatting sqref="H24:M24 H9:M17 L18:M23 H19:K23">
    <cfRule type="cellIs" dxfId="5" priority="3" stopIfTrue="1" operator="between">
      <formula>1</formula>
      <formula>300</formula>
    </cfRule>
    <cfRule type="cellIs" dxfId="4" priority="4" stopIfTrue="1" operator="lessThanOrEqual">
      <formula>0</formula>
    </cfRule>
  </conditionalFormatting>
  <conditionalFormatting sqref="H18:K18">
    <cfRule type="cellIs" dxfId="3" priority="1" stopIfTrue="1" operator="between">
      <formula>1</formula>
      <formula>300</formula>
    </cfRule>
    <cfRule type="cellIs" dxfId="2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</dataValidations>
  <printOptions gridLines="1"/>
  <pageMargins left="0.27559055118110237" right="0.35433070866141736" top="0.27559055118110237" bottom="0.27559055118110237" header="0.5" footer="0.5"/>
  <pageSetup paperSize="9" scale="80" orientation="landscape" horizontalDpi="360" verticalDpi="360" copies="2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autoPageBreaks="0" fitToPage="1"/>
  </sheetPr>
  <dimension ref="A1:V39"/>
  <sheetViews>
    <sheetView showGridLines="0" showRowColHeaders="0" showZeros="0" showOutlineSymbols="0" zoomScaleNormal="92" zoomScaleSheetLayoutView="75" zoomScalePageLayoutView="92" workbookViewId="0">
      <selection activeCell="K10" sqref="K10"/>
    </sheetView>
  </sheetViews>
  <sheetFormatPr baseColWidth="10" defaultColWidth="9.28515625" defaultRowHeight="12.75" x14ac:dyDescent="0.2"/>
  <cols>
    <col min="1" max="1" width="6.42578125" style="2" customWidth="1"/>
    <col min="2" max="2" width="8.42578125" style="2" customWidth="1"/>
    <col min="3" max="3" width="6.42578125" style="3" customWidth="1"/>
    <col min="4" max="4" width="10.5703125" style="4" customWidth="1"/>
    <col min="5" max="5" width="3.7109375" style="4" customWidth="1"/>
    <col min="6" max="6" width="24.7109375" style="5" customWidth="1"/>
    <col min="7" max="7" width="20.42578125" style="5" customWidth="1"/>
    <col min="8" max="13" width="7.28515625" style="5" customWidth="1"/>
    <col min="14" max="16" width="7.5703125" style="5" customWidth="1"/>
    <col min="17" max="18" width="10.5703125" style="6" customWidth="1"/>
    <col min="19" max="20" width="5.5703125" style="6" customWidth="1"/>
    <col min="21" max="21" width="14.28515625" style="5" customWidth="1"/>
    <col min="22" max="22" width="0" style="5" hidden="1" customWidth="1"/>
    <col min="23" max="16384" width="9.28515625" style="5"/>
  </cols>
  <sheetData>
    <row r="1" spans="1:22" s="63" customFormat="1" ht="43.5" customHeight="1" x14ac:dyDescent="0.8">
      <c r="A1" s="60"/>
      <c r="B1" s="60"/>
      <c r="C1" s="61"/>
      <c r="D1" s="60"/>
      <c r="E1" s="60"/>
      <c r="F1" s="113" t="s">
        <v>40</v>
      </c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62"/>
      <c r="R1" s="62"/>
      <c r="S1" s="62"/>
      <c r="T1" s="62"/>
    </row>
    <row r="2" spans="1:22" s="63" customFormat="1" ht="24.75" customHeight="1" x14ac:dyDescent="0.5">
      <c r="A2" s="60"/>
      <c r="B2" s="60"/>
      <c r="C2" s="61"/>
      <c r="D2" s="60"/>
      <c r="E2" s="60"/>
      <c r="F2" s="114" t="s">
        <v>41</v>
      </c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62"/>
      <c r="R2" s="62"/>
      <c r="S2" s="62"/>
      <c r="T2" s="62"/>
    </row>
    <row r="3" spans="1:22" s="63" customFormat="1" x14ac:dyDescent="0.2">
      <c r="A3" s="60"/>
      <c r="B3" s="60"/>
      <c r="C3" s="61"/>
      <c r="D3" s="60"/>
      <c r="E3" s="60"/>
      <c r="F3" s="64"/>
      <c r="G3" s="64"/>
      <c r="H3" s="60"/>
      <c r="I3" s="65"/>
      <c r="J3" s="60"/>
      <c r="K3" s="60"/>
      <c r="L3" s="60"/>
      <c r="M3" s="60"/>
      <c r="N3" s="60"/>
      <c r="O3" s="60"/>
      <c r="P3" s="60"/>
      <c r="Q3" s="62"/>
      <c r="R3" s="62"/>
      <c r="S3" s="62"/>
      <c r="T3" s="62"/>
    </row>
    <row r="4" spans="1:22" s="63" customFormat="1" ht="12" customHeight="1" x14ac:dyDescent="0.2">
      <c r="A4" s="60"/>
      <c r="B4" s="60"/>
      <c r="C4" s="61"/>
      <c r="D4" s="60"/>
      <c r="E4" s="60"/>
      <c r="F4" s="64"/>
      <c r="G4" s="64"/>
      <c r="H4" s="60"/>
      <c r="I4" s="65"/>
      <c r="J4" s="60"/>
      <c r="K4" s="60"/>
      <c r="L4" s="60"/>
      <c r="M4" s="60"/>
      <c r="N4" s="60"/>
      <c r="O4" s="60"/>
      <c r="P4" s="60"/>
      <c r="Q4" s="62"/>
      <c r="R4" s="62"/>
      <c r="S4" s="62"/>
      <c r="T4" s="62"/>
    </row>
    <row r="5" spans="1:22" s="52" customFormat="1" ht="15" x14ac:dyDescent="0.25">
      <c r="A5" s="66"/>
      <c r="B5" s="67" t="s">
        <v>29</v>
      </c>
      <c r="C5" s="117" t="s">
        <v>44</v>
      </c>
      <c r="D5" s="117"/>
      <c r="E5" s="117"/>
      <c r="F5" s="117"/>
      <c r="G5" s="47" t="s">
        <v>0</v>
      </c>
      <c r="H5" s="119" t="s">
        <v>45</v>
      </c>
      <c r="I5" s="119"/>
      <c r="J5" s="119"/>
      <c r="K5" s="119"/>
      <c r="L5" s="67" t="s">
        <v>1</v>
      </c>
      <c r="M5" s="121" t="s">
        <v>46</v>
      </c>
      <c r="N5" s="121"/>
      <c r="O5" s="121"/>
      <c r="P5" s="121"/>
      <c r="Q5" s="67" t="s">
        <v>2</v>
      </c>
      <c r="R5" s="68">
        <v>42658</v>
      </c>
      <c r="S5" s="69" t="s">
        <v>28</v>
      </c>
      <c r="T5" s="70">
        <v>5</v>
      </c>
    </row>
    <row r="6" spans="1:22" s="63" customFormat="1" x14ac:dyDescent="0.2">
      <c r="A6" s="60"/>
      <c r="B6" s="60"/>
      <c r="C6" s="61"/>
      <c r="D6" s="60"/>
      <c r="E6" s="60"/>
      <c r="F6" s="64"/>
      <c r="G6" s="64"/>
      <c r="H6" s="60"/>
      <c r="I6" s="65"/>
      <c r="J6" s="60"/>
      <c r="K6" s="60"/>
      <c r="L6" s="60"/>
      <c r="M6" s="60"/>
      <c r="N6" s="60"/>
      <c r="O6" s="60"/>
      <c r="P6" s="60"/>
      <c r="Q6" s="62"/>
      <c r="R6" s="62"/>
      <c r="S6" s="62"/>
      <c r="T6" s="62"/>
    </row>
    <row r="7" spans="1:22" s="1" customFormat="1" x14ac:dyDescent="0.2">
      <c r="A7" s="35" t="s">
        <v>3</v>
      </c>
      <c r="B7" s="21" t="s">
        <v>4</v>
      </c>
      <c r="C7" s="22" t="s">
        <v>26</v>
      </c>
      <c r="D7" s="21" t="s">
        <v>5</v>
      </c>
      <c r="E7" s="21" t="s">
        <v>30</v>
      </c>
      <c r="F7" s="21" t="s">
        <v>6</v>
      </c>
      <c r="G7" s="21" t="s">
        <v>7</v>
      </c>
      <c r="H7" s="21"/>
      <c r="I7" s="14" t="s">
        <v>8</v>
      </c>
      <c r="J7" s="14"/>
      <c r="K7" s="21"/>
      <c r="L7" s="14" t="s">
        <v>9</v>
      </c>
      <c r="M7" s="14"/>
      <c r="N7" s="25" t="s">
        <v>10</v>
      </c>
      <c r="O7" s="32"/>
      <c r="P7" s="21" t="s">
        <v>11</v>
      </c>
      <c r="Q7" s="27" t="s">
        <v>12</v>
      </c>
      <c r="R7" s="27" t="s">
        <v>12</v>
      </c>
      <c r="S7" s="27" t="s">
        <v>13</v>
      </c>
      <c r="T7" s="37" t="s">
        <v>21</v>
      </c>
      <c r="U7" s="37" t="s">
        <v>14</v>
      </c>
      <c r="V7" s="13"/>
    </row>
    <row r="8" spans="1:22" s="1" customFormat="1" x14ac:dyDescent="0.2">
      <c r="A8" s="36" t="s">
        <v>15</v>
      </c>
      <c r="B8" s="23" t="s">
        <v>16</v>
      </c>
      <c r="C8" s="24" t="s">
        <v>27</v>
      </c>
      <c r="D8" s="23" t="s">
        <v>25</v>
      </c>
      <c r="E8" s="23" t="s">
        <v>31</v>
      </c>
      <c r="F8" s="23"/>
      <c r="G8" s="23"/>
      <c r="H8" s="30">
        <v>1</v>
      </c>
      <c r="I8" s="31">
        <v>2</v>
      </c>
      <c r="J8" s="29">
        <v>3</v>
      </c>
      <c r="K8" s="30">
        <v>1</v>
      </c>
      <c r="L8" s="31">
        <v>2</v>
      </c>
      <c r="M8" s="29">
        <v>3</v>
      </c>
      <c r="N8" s="26" t="s">
        <v>17</v>
      </c>
      <c r="O8" s="33"/>
      <c r="P8" s="23" t="s">
        <v>18</v>
      </c>
      <c r="Q8" s="28"/>
      <c r="R8" s="28" t="s">
        <v>42</v>
      </c>
      <c r="S8" s="28"/>
      <c r="T8" s="38"/>
      <c r="U8" s="38"/>
      <c r="V8" s="13"/>
    </row>
    <row r="9" spans="1:22" s="12" customFormat="1" ht="19.899999999999999" customHeight="1" x14ac:dyDescent="0.2">
      <c r="A9" s="71"/>
      <c r="B9" s="72"/>
      <c r="C9" s="73"/>
      <c r="D9" s="74"/>
      <c r="E9" s="75"/>
      <c r="F9" s="76"/>
      <c r="G9" s="76"/>
      <c r="H9" s="77"/>
      <c r="I9" s="78"/>
      <c r="J9" s="78"/>
      <c r="K9" s="77"/>
      <c r="L9" s="78"/>
      <c r="M9" s="78"/>
      <c r="N9" s="79">
        <f>IF(MAX(H9:J9)&lt;0,0,TRUNC(MAX(H9:J9)/1)*1)</f>
        <v>0</v>
      </c>
      <c r="O9" s="79">
        <f>IF(MAX(K9:M9)&lt;0,0,TRUNC(MAX(K9:M9)/1)*1)</f>
        <v>0</v>
      </c>
      <c r="P9" s="79">
        <f t="shared" ref="P9:P19" si="0">IF(N9=0,0,IF(O9=0,0,SUM(N9:O9)))</f>
        <v>0</v>
      </c>
      <c r="Q9" s="80" t="str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/>
      </c>
      <c r="R9" s="80">
        <f>IF(OR(D9="",B9="",V9=""),0,IF(OR(C9="UM",C9="JM",C9="SM",C9="UK",C9="JK",C9="SK"),"",Q9*(IF(ABS(1900-YEAR((V9+1)-D9))&lt;29,0,(VLOOKUP((YEAR(V9)-YEAR(D9)),'Meltzer-Malone'!$A$3:$B$63,2))))))</f>
        <v>0</v>
      </c>
      <c r="S9" s="84"/>
      <c r="T9" s="84"/>
      <c r="U9" s="82" t="str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/>
      </c>
      <c r="V9" s="95">
        <f>R5</f>
        <v>42658</v>
      </c>
    </row>
    <row r="10" spans="1:22" s="12" customFormat="1" ht="19.899999999999999" customHeight="1" x14ac:dyDescent="0.2">
      <c r="A10" s="71"/>
      <c r="B10" s="72"/>
      <c r="C10" s="73"/>
      <c r="D10" s="74"/>
      <c r="E10" s="75"/>
      <c r="F10" s="105"/>
      <c r="G10" s="76"/>
      <c r="H10" s="106"/>
      <c r="I10" s="78"/>
      <c r="J10" s="78"/>
      <c r="K10" s="106"/>
      <c r="L10" s="78"/>
      <c r="M10" s="78"/>
      <c r="N10" s="79">
        <f t="shared" ref="N10:N24" si="1">IF(MAX(H10:J10)&lt;0,0,TRUNC(MAX(H10:J10)/1)*1)</f>
        <v>0</v>
      </c>
      <c r="O10" s="79">
        <f t="shared" ref="O10:O24" si="2">IF(MAX(K10:M10)&lt;0,0,TRUNC(MAX(K10:M10)/1)*1)</f>
        <v>0</v>
      </c>
      <c r="P10" s="79">
        <f t="shared" si="0"/>
        <v>0</v>
      </c>
      <c r="Q10" s="80" t="str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/>
      </c>
      <c r="R10" s="80">
        <f>IF(OR(D10="",B10="",V10=""),0,IF(OR(C10="UM",C10="JM",C10="SM",C10="UK",C10="JK",C10="SK"),"",Q10*(IF(ABS(1900-YEAR((V10+1)-D10))&lt;29,0,(VLOOKUP((YEAR(V10)-YEAR(D10)),'Meltzer-Malone'!$A$3:$B$63,2))))))</f>
        <v>0</v>
      </c>
      <c r="S10" s="84"/>
      <c r="T10" s="84"/>
      <c r="U10" s="82" t="str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/>
      </c>
      <c r="V10" s="95">
        <f>R5</f>
        <v>42658</v>
      </c>
    </row>
    <row r="11" spans="1:22" s="12" customFormat="1" ht="19.899999999999999" customHeight="1" x14ac:dyDescent="0.2">
      <c r="A11" s="71"/>
      <c r="B11" s="72"/>
      <c r="C11" s="73"/>
      <c r="D11" s="74"/>
      <c r="E11" s="75"/>
      <c r="F11" s="76"/>
      <c r="G11" s="76"/>
      <c r="H11" s="83"/>
      <c r="I11" s="78"/>
      <c r="J11" s="78"/>
      <c r="K11" s="83"/>
      <c r="L11" s="78"/>
      <c r="M11" s="78"/>
      <c r="N11" s="79">
        <f t="shared" si="1"/>
        <v>0</v>
      </c>
      <c r="O11" s="79">
        <f t="shared" si="2"/>
        <v>0</v>
      </c>
      <c r="P11" s="79">
        <f t="shared" si="0"/>
        <v>0</v>
      </c>
      <c r="Q11" s="80" t="str">
        <f t="shared" si="3"/>
        <v/>
      </c>
      <c r="R11" s="80">
        <f>IF(OR(D11="",B11="",V11=""),0,IF(OR(C11="UM",C11="JM",C11="SM",C11="UK",C11="JK",C11="SK"),"",Q11*(IF(ABS(1900-YEAR((V11+1)-D11))&lt;29,0,(VLOOKUP((YEAR(V11)-YEAR(D11)),'Meltzer-Malone'!$A$3:$B$63,2))))))</f>
        <v>0</v>
      </c>
      <c r="S11" s="84"/>
      <c r="T11" s="84"/>
      <c r="U11" s="82" t="str">
        <f t="shared" si="4"/>
        <v/>
      </c>
      <c r="V11" s="95">
        <f>R5</f>
        <v>42658</v>
      </c>
    </row>
    <row r="12" spans="1:22" s="12" customFormat="1" ht="19.899999999999999" customHeight="1" x14ac:dyDescent="0.2">
      <c r="A12" s="71"/>
      <c r="B12" s="72"/>
      <c r="C12" s="73"/>
      <c r="D12" s="74"/>
      <c r="E12" s="75"/>
      <c r="F12" s="76"/>
      <c r="G12" s="76"/>
      <c r="H12" s="83"/>
      <c r="I12" s="78"/>
      <c r="J12" s="78"/>
      <c r="K12" s="83"/>
      <c r="L12" s="78"/>
      <c r="M12" s="78"/>
      <c r="N12" s="79">
        <f t="shared" si="1"/>
        <v>0</v>
      </c>
      <c r="O12" s="79">
        <f t="shared" si="2"/>
        <v>0</v>
      </c>
      <c r="P12" s="79">
        <f t="shared" si="0"/>
        <v>0</v>
      </c>
      <c r="Q12" s="80" t="str">
        <f t="shared" si="3"/>
        <v/>
      </c>
      <c r="R12" s="80">
        <f>IF(OR(D12="",B12="",V12=""),0,IF(OR(C12="UM",C12="JM",C12="SM",C12="UK",C12="JK",C12="SK"),"",Q12*(IF(ABS(1900-YEAR((V12+1)-D12))&lt;29,0,(VLOOKUP((YEAR(V12)-YEAR(D12)),'Meltzer-Malone'!$A$3:$B$63,2))))))</f>
        <v>0</v>
      </c>
      <c r="S12" s="84"/>
      <c r="T12" s="84"/>
      <c r="U12" s="82" t="str">
        <f t="shared" si="4"/>
        <v/>
      </c>
      <c r="V12" s="95">
        <f>R5</f>
        <v>42658</v>
      </c>
    </row>
    <row r="13" spans="1:22" s="12" customFormat="1" ht="19.899999999999999" customHeight="1" x14ac:dyDescent="0.2">
      <c r="A13" s="71"/>
      <c r="B13" s="72"/>
      <c r="C13" s="73"/>
      <c r="D13" s="74"/>
      <c r="E13" s="75"/>
      <c r="F13" s="76"/>
      <c r="G13" s="76"/>
      <c r="H13" s="83"/>
      <c r="I13" s="78"/>
      <c r="J13" s="78"/>
      <c r="K13" s="83"/>
      <c r="L13" s="78"/>
      <c r="M13" s="78"/>
      <c r="N13" s="79">
        <f t="shared" si="1"/>
        <v>0</v>
      </c>
      <c r="O13" s="79">
        <f t="shared" si="2"/>
        <v>0</v>
      </c>
      <c r="P13" s="79">
        <f t="shared" si="0"/>
        <v>0</v>
      </c>
      <c r="Q13" s="80" t="str">
        <f t="shared" si="3"/>
        <v/>
      </c>
      <c r="R13" s="80">
        <f>IF(OR(D13="",B13="",V13=""),0,IF(OR(C13="UM",C13="JM",C13="SM",C13="UK",C13="JK",C13="SK"),"",Q13*(IF(ABS(1900-YEAR((V13+1)-D13))&lt;29,0,(VLOOKUP((YEAR(V13)-YEAR(D13)),'Meltzer-Malone'!$A$3:$B$63,2))))))</f>
        <v>0</v>
      </c>
      <c r="S13" s="84"/>
      <c r="T13" s="84"/>
      <c r="U13" s="82" t="str">
        <f t="shared" si="4"/>
        <v/>
      </c>
      <c r="V13" s="95">
        <f>R5</f>
        <v>42658</v>
      </c>
    </row>
    <row r="14" spans="1:22" s="12" customFormat="1" ht="19.899999999999999" customHeight="1" x14ac:dyDescent="0.2">
      <c r="A14" s="71"/>
      <c r="B14" s="72"/>
      <c r="C14" s="73"/>
      <c r="D14" s="74"/>
      <c r="E14" s="75"/>
      <c r="F14" s="76"/>
      <c r="G14" s="76"/>
      <c r="H14" s="83"/>
      <c r="I14" s="78"/>
      <c r="J14" s="78"/>
      <c r="K14" s="83"/>
      <c r="L14" s="78"/>
      <c r="M14" s="78"/>
      <c r="N14" s="79">
        <f t="shared" si="1"/>
        <v>0</v>
      </c>
      <c r="O14" s="79">
        <f t="shared" si="2"/>
        <v>0</v>
      </c>
      <c r="P14" s="79">
        <f t="shared" si="0"/>
        <v>0</v>
      </c>
      <c r="Q14" s="80" t="str">
        <f t="shared" si="3"/>
        <v/>
      </c>
      <c r="R14" s="80">
        <f>IF(OR(D14="",B14="",V14=""),0,IF(OR(C14="UM",C14="JM",C14="SM",C14="UK",C14="JK",C14="SK"),"",Q14*(IF(ABS(1900-YEAR((V14+1)-D14))&lt;29,0,(VLOOKUP((YEAR(V14)-YEAR(D14)),'Meltzer-Malone'!$A$3:$B$63,2))))))</f>
        <v>0</v>
      </c>
      <c r="S14" s="84"/>
      <c r="T14" s="84"/>
      <c r="U14" s="82" t="str">
        <f t="shared" si="4"/>
        <v/>
      </c>
      <c r="V14" s="95">
        <f>R5</f>
        <v>42658</v>
      </c>
    </row>
    <row r="15" spans="1:22" s="12" customFormat="1" ht="19.899999999999999" customHeight="1" x14ac:dyDescent="0.2">
      <c r="A15" s="71"/>
      <c r="B15" s="72"/>
      <c r="C15" s="73"/>
      <c r="D15" s="74"/>
      <c r="E15" s="75"/>
      <c r="F15" s="76"/>
      <c r="G15" s="76"/>
      <c r="H15" s="83"/>
      <c r="I15" s="78"/>
      <c r="J15" s="78"/>
      <c r="K15" s="83"/>
      <c r="L15" s="78"/>
      <c r="M15" s="78"/>
      <c r="N15" s="79">
        <f t="shared" si="1"/>
        <v>0</v>
      </c>
      <c r="O15" s="79">
        <f t="shared" si="2"/>
        <v>0</v>
      </c>
      <c r="P15" s="79">
        <f t="shared" si="0"/>
        <v>0</v>
      </c>
      <c r="Q15" s="80" t="str">
        <f t="shared" si="3"/>
        <v/>
      </c>
      <c r="R15" s="80">
        <f>IF(OR(D15="",B15="",V15=""),0,IF(OR(C15="UM",C15="JM",C15="SM",C15="UK",C15="JK",C15="SK"),"",Q15*(IF(ABS(1900-YEAR((V15+1)-D15))&lt;29,0,(VLOOKUP((YEAR(V15)-YEAR(D15)),'Meltzer-Malone'!$A$3:$B$63,2))))))</f>
        <v>0</v>
      </c>
      <c r="S15" s="84" t="s">
        <v>22</v>
      </c>
      <c r="T15" s="84" t="s">
        <v>22</v>
      </c>
      <c r="U15" s="82" t="str">
        <f t="shared" si="4"/>
        <v/>
      </c>
      <c r="V15" s="95">
        <f>R5</f>
        <v>42658</v>
      </c>
    </row>
    <row r="16" spans="1:22" s="12" customFormat="1" ht="19.899999999999999" customHeight="1" x14ac:dyDescent="0.2">
      <c r="A16" s="71"/>
      <c r="B16" s="72"/>
      <c r="C16" s="73"/>
      <c r="D16" s="74"/>
      <c r="E16" s="75"/>
      <c r="F16" s="76"/>
      <c r="G16" s="76"/>
      <c r="H16" s="83"/>
      <c r="I16" s="78"/>
      <c r="J16" s="78"/>
      <c r="K16" s="83"/>
      <c r="L16" s="78"/>
      <c r="M16" s="78"/>
      <c r="N16" s="79">
        <f t="shared" si="1"/>
        <v>0</v>
      </c>
      <c r="O16" s="79">
        <f t="shared" si="2"/>
        <v>0</v>
      </c>
      <c r="P16" s="79">
        <f t="shared" si="0"/>
        <v>0</v>
      </c>
      <c r="Q16" s="80" t="str">
        <f t="shared" si="3"/>
        <v/>
      </c>
      <c r="R16" s="80">
        <f>IF(OR(D16="",B16="",V16=""),0,IF(OR(C16="UM",C16="JM",C16="SM",C16="UK",C16="JK",C16="SK"),"",Q16*(IF(ABS(1900-YEAR((V16+1)-D16))&lt;29,0,(VLOOKUP((YEAR(V16)-YEAR(D16)),'Meltzer-Malone'!$A$3:$B$63,2))))))</f>
        <v>0</v>
      </c>
      <c r="S16" s="84" t="s">
        <v>22</v>
      </c>
      <c r="T16" s="84" t="s">
        <v>22</v>
      </c>
      <c r="U16" s="82" t="str">
        <f t="shared" si="4"/>
        <v/>
      </c>
      <c r="V16" s="95">
        <f>R5</f>
        <v>42658</v>
      </c>
    </row>
    <row r="17" spans="1:22" s="12" customFormat="1" ht="19.899999999999999" customHeight="1" x14ac:dyDescent="0.2">
      <c r="A17" s="71"/>
      <c r="B17" s="72"/>
      <c r="C17" s="73"/>
      <c r="D17" s="74"/>
      <c r="E17" s="75"/>
      <c r="F17" s="76"/>
      <c r="G17" s="76"/>
      <c r="H17" s="83"/>
      <c r="I17" s="78"/>
      <c r="J17" s="78"/>
      <c r="K17" s="83"/>
      <c r="L17" s="78"/>
      <c r="M17" s="78"/>
      <c r="N17" s="79">
        <f t="shared" si="1"/>
        <v>0</v>
      </c>
      <c r="O17" s="79">
        <f t="shared" si="2"/>
        <v>0</v>
      </c>
      <c r="P17" s="79">
        <f t="shared" si="0"/>
        <v>0</v>
      </c>
      <c r="Q17" s="80" t="str">
        <f t="shared" si="3"/>
        <v/>
      </c>
      <c r="R17" s="80">
        <f>IF(OR(D17="",B17="",V17=""),0,IF(OR(C17="UM",C17="JM",C17="SM",C17="UK",C17="JK",C17="SK"),"",Q17*(IF(ABS(1900-YEAR((V17+1)-D17))&lt;29,0,(VLOOKUP((YEAR(V17)-YEAR(D17)),'Meltzer-Malone'!$A$3:$B$63,2))))))</f>
        <v>0</v>
      </c>
      <c r="S17" s="84" t="s">
        <v>22</v>
      </c>
      <c r="T17" s="84" t="s">
        <v>22</v>
      </c>
      <c r="U17" s="82" t="str">
        <f t="shared" si="4"/>
        <v/>
      </c>
      <c r="V17" s="95">
        <f>R5</f>
        <v>42658</v>
      </c>
    </row>
    <row r="18" spans="1:22" s="12" customFormat="1" ht="19.899999999999999" customHeight="1" x14ac:dyDescent="0.2">
      <c r="A18" s="71"/>
      <c r="B18" s="72"/>
      <c r="C18" s="73"/>
      <c r="D18" s="74"/>
      <c r="E18" s="75"/>
      <c r="F18" s="76"/>
      <c r="G18" s="76"/>
      <c r="H18" s="83"/>
      <c r="I18" s="78"/>
      <c r="J18" s="78"/>
      <c r="K18" s="83"/>
      <c r="L18" s="78"/>
      <c r="M18" s="78"/>
      <c r="N18" s="79">
        <f t="shared" si="1"/>
        <v>0</v>
      </c>
      <c r="O18" s="79">
        <f t="shared" si="2"/>
        <v>0</v>
      </c>
      <c r="P18" s="79">
        <f t="shared" si="0"/>
        <v>0</v>
      </c>
      <c r="Q18" s="80" t="str">
        <f t="shared" si="3"/>
        <v/>
      </c>
      <c r="R18" s="80">
        <f>IF(OR(D18="",B18="",V18=""),0,IF(OR(C18="UM",C18="JM",C18="SM",C18="UK",C18="JK",C18="SK"),"",Q18*(IF(ABS(1900-YEAR((V18+1)-D18))&lt;29,0,(VLOOKUP((YEAR(V18)-YEAR(D18)),'Meltzer-Malone'!$A$3:$B$63,2))))))</f>
        <v>0</v>
      </c>
      <c r="S18" s="84"/>
      <c r="T18" s="84"/>
      <c r="U18" s="82" t="str">
        <f t="shared" si="4"/>
        <v/>
      </c>
      <c r="V18" s="95">
        <f>R5</f>
        <v>42658</v>
      </c>
    </row>
    <row r="19" spans="1:22" s="12" customFormat="1" ht="19.899999999999999" customHeight="1" x14ac:dyDescent="0.2">
      <c r="A19" s="71"/>
      <c r="B19" s="72"/>
      <c r="C19" s="73"/>
      <c r="D19" s="74"/>
      <c r="E19" s="75"/>
      <c r="F19" s="76"/>
      <c r="G19" s="76"/>
      <c r="H19" s="83"/>
      <c r="I19" s="78"/>
      <c r="J19" s="78"/>
      <c r="K19" s="83"/>
      <c r="L19" s="78"/>
      <c r="M19" s="78"/>
      <c r="N19" s="79">
        <f t="shared" si="1"/>
        <v>0</v>
      </c>
      <c r="O19" s="79">
        <f t="shared" si="2"/>
        <v>0</v>
      </c>
      <c r="P19" s="79">
        <f t="shared" si="0"/>
        <v>0</v>
      </c>
      <c r="Q19" s="80" t="str">
        <f t="shared" si="3"/>
        <v/>
      </c>
      <c r="R19" s="80">
        <f>IF(OR(D19="",B19="",V19=""),0,IF(OR(C19="UM",C19="JM",C19="SM",C19="UK",C19="JK",C19="SK"),"",Q19*(IF(ABS(1900-YEAR((V19+1)-D19))&lt;29,0,(VLOOKUP((YEAR(V19)-YEAR(D19)),'Meltzer-Malone'!$A$3:$B$63,2))))))</f>
        <v>0</v>
      </c>
      <c r="S19" s="84"/>
      <c r="T19" s="84"/>
      <c r="U19" s="82" t="str">
        <f t="shared" si="4"/>
        <v/>
      </c>
      <c r="V19" s="95">
        <f>R5</f>
        <v>42658</v>
      </c>
    </row>
    <row r="20" spans="1:22" s="12" customFormat="1" ht="19.899999999999999" customHeight="1" x14ac:dyDescent="0.2">
      <c r="A20" s="71"/>
      <c r="B20" s="72"/>
      <c r="C20" s="73"/>
      <c r="D20" s="74"/>
      <c r="E20" s="75"/>
      <c r="F20" s="76"/>
      <c r="G20" s="76"/>
      <c r="H20" s="83"/>
      <c r="I20" s="78"/>
      <c r="J20" s="78"/>
      <c r="K20" s="83"/>
      <c r="L20" s="78"/>
      <c r="M20" s="78"/>
      <c r="N20" s="79">
        <f t="shared" si="1"/>
        <v>0</v>
      </c>
      <c r="O20" s="79">
        <f t="shared" si="2"/>
        <v>0</v>
      </c>
      <c r="P20" s="79">
        <f>IF(N20=0,0,IF(O20=0,0,SUM(N20:O20)))</f>
        <v>0</v>
      </c>
      <c r="Q20" s="80" t="str">
        <f t="shared" si="3"/>
        <v/>
      </c>
      <c r="R20" s="80">
        <f>IF(OR(D20="",B20="",V20=""),0,IF(OR(C20="UM",C20="JM",C20="SM",C20="UK",C20="JK",C20="SK"),"",Q20*(IF(ABS(1900-YEAR((V20+1)-D20))&lt;29,0,(VLOOKUP((YEAR(V20)-YEAR(D20)),'Meltzer-Malone'!$A$3:$B$63,2))))))</f>
        <v>0</v>
      </c>
      <c r="S20" s="84"/>
      <c r="T20" s="84"/>
      <c r="U20" s="82" t="str">
        <f t="shared" si="4"/>
        <v/>
      </c>
      <c r="V20" s="95">
        <f>R5</f>
        <v>42658</v>
      </c>
    </row>
    <row r="21" spans="1:22" s="12" customFormat="1" ht="19.899999999999999" customHeight="1" x14ac:dyDescent="0.2">
      <c r="A21" s="71"/>
      <c r="B21" s="72"/>
      <c r="C21" s="73"/>
      <c r="D21" s="74"/>
      <c r="E21" s="75"/>
      <c r="F21" s="76"/>
      <c r="G21" s="76"/>
      <c r="H21" s="83"/>
      <c r="I21" s="78"/>
      <c r="J21" s="78"/>
      <c r="K21" s="83"/>
      <c r="L21" s="78"/>
      <c r="M21" s="78"/>
      <c r="N21" s="79">
        <f t="shared" si="1"/>
        <v>0</v>
      </c>
      <c r="O21" s="79">
        <f t="shared" si="2"/>
        <v>0</v>
      </c>
      <c r="P21" s="79">
        <f>IF(N21=0,0,IF(O21=0,0,SUM(N21:O21)))</f>
        <v>0</v>
      </c>
      <c r="Q21" s="80" t="str">
        <f t="shared" si="3"/>
        <v/>
      </c>
      <c r="R21" s="80">
        <f>IF(OR(D21="",B21="",V21=""),0,IF(OR(C21="UM",C21="JM",C21="SM",C21="UK",C21="JK",C21="SK"),"",Q21*(IF(ABS(1900-YEAR((V21+1)-D21))&lt;29,0,(VLOOKUP((YEAR(V21)-YEAR(D21)),'Meltzer-Malone'!$A$3:$B$63,2))))))</f>
        <v>0</v>
      </c>
      <c r="S21" s="84"/>
      <c r="T21" s="84"/>
      <c r="U21" s="82" t="str">
        <f t="shared" si="4"/>
        <v/>
      </c>
      <c r="V21" s="95">
        <f>R5</f>
        <v>42658</v>
      </c>
    </row>
    <row r="22" spans="1:22" s="12" customFormat="1" ht="19.899999999999999" customHeight="1" x14ac:dyDescent="0.2">
      <c r="A22" s="71"/>
      <c r="B22" s="72"/>
      <c r="C22" s="73"/>
      <c r="D22" s="74"/>
      <c r="E22" s="75"/>
      <c r="F22" s="76"/>
      <c r="G22" s="76"/>
      <c r="H22" s="83"/>
      <c r="I22" s="78"/>
      <c r="J22" s="78"/>
      <c r="K22" s="83"/>
      <c r="L22" s="78"/>
      <c r="M22" s="78"/>
      <c r="N22" s="79">
        <f t="shared" si="1"/>
        <v>0</v>
      </c>
      <c r="O22" s="79">
        <f t="shared" si="2"/>
        <v>0</v>
      </c>
      <c r="P22" s="79">
        <f>IF(N22=0,0,IF(O22=0,0,SUM(N22:O22)))</f>
        <v>0</v>
      </c>
      <c r="Q22" s="80" t="str">
        <f t="shared" si="3"/>
        <v/>
      </c>
      <c r="R22" s="80">
        <f>IF(OR(D22="",B22="",V22=""),0,IF(OR(C22="UM",C22="JM",C22="SM",C22="UK",C22="JK",C22="SK"),"",Q22*(IF(ABS(1900-YEAR((V22+1)-D22))&lt;29,0,(VLOOKUP((YEAR(V22)-YEAR(D22)),'Meltzer-Malone'!$A$3:$B$63,2))))))</f>
        <v>0</v>
      </c>
      <c r="S22" s="84"/>
      <c r="T22" s="84"/>
      <c r="U22" s="82" t="str">
        <f t="shared" si="4"/>
        <v/>
      </c>
      <c r="V22" s="95">
        <f>R5</f>
        <v>42658</v>
      </c>
    </row>
    <row r="23" spans="1:22" s="12" customFormat="1" ht="19.899999999999999" customHeight="1" x14ac:dyDescent="0.2">
      <c r="A23" s="71"/>
      <c r="B23" s="72"/>
      <c r="C23" s="73"/>
      <c r="D23" s="74"/>
      <c r="E23" s="75"/>
      <c r="F23" s="76"/>
      <c r="G23" s="76"/>
      <c r="H23" s="83"/>
      <c r="I23" s="78"/>
      <c r="J23" s="78"/>
      <c r="K23" s="83"/>
      <c r="L23" s="78"/>
      <c r="M23" s="78"/>
      <c r="N23" s="79">
        <f t="shared" si="1"/>
        <v>0</v>
      </c>
      <c r="O23" s="79">
        <f t="shared" si="2"/>
        <v>0</v>
      </c>
      <c r="P23" s="79">
        <f>IF(N23=0,0,IF(O23=0,0,SUM(N23:O23)))</f>
        <v>0</v>
      </c>
      <c r="Q23" s="80" t="str">
        <f t="shared" si="3"/>
        <v/>
      </c>
      <c r="R23" s="80">
        <f>IF(OR(D23="",B23="",V23=""),0,IF(OR(C23="UM",C23="JM",C23="SM",C23="UK",C23="JK",C23="SK"),"",Q23*(IF(ABS(1900-YEAR((V23+1)-D23))&lt;29,0,(VLOOKUP((YEAR(V23)-YEAR(D23)),'Meltzer-Malone'!$A$3:$B$63,2))))))</f>
        <v>0</v>
      </c>
      <c r="S23" s="84"/>
      <c r="T23" s="84"/>
      <c r="U23" s="82" t="str">
        <f t="shared" si="4"/>
        <v/>
      </c>
      <c r="V23" s="95">
        <f>R5</f>
        <v>42658</v>
      </c>
    </row>
    <row r="24" spans="1:22" s="12" customFormat="1" ht="19.899999999999999" customHeight="1" x14ac:dyDescent="0.2">
      <c r="A24" s="71"/>
      <c r="B24" s="72"/>
      <c r="C24" s="73"/>
      <c r="D24" s="85"/>
      <c r="E24" s="86"/>
      <c r="F24" s="87"/>
      <c r="G24" s="87"/>
      <c r="H24" s="88"/>
      <c r="I24" s="78"/>
      <c r="J24" s="78"/>
      <c r="K24" s="88"/>
      <c r="L24" s="78"/>
      <c r="M24" s="78"/>
      <c r="N24" s="79">
        <f t="shared" si="1"/>
        <v>0</v>
      </c>
      <c r="O24" s="79">
        <f t="shared" si="2"/>
        <v>0</v>
      </c>
      <c r="P24" s="89">
        <f>IF(N24=0,0,IF(O24=0,0,SUM(N24:O24)))</f>
        <v>0</v>
      </c>
      <c r="Q24" s="80" t="str">
        <f t="shared" si="3"/>
        <v/>
      </c>
      <c r="R24" s="80">
        <f>IF(OR(D24="",B24="",V24=""),0,IF(OR(C24="UM",C24="JM",C24="SM",C24="UK",C24="JK",C24="SK"),"",Q24*(IF(ABS(1900-YEAR((V24+1)-D24))&lt;29,0,(VLOOKUP((YEAR(V24)-YEAR(D24)),'Meltzer-Malone'!$A$3:$B$63,2))))))</f>
        <v>0</v>
      </c>
      <c r="S24" s="90"/>
      <c r="T24" s="90"/>
      <c r="U24" s="82" t="str">
        <f t="shared" si="4"/>
        <v/>
      </c>
      <c r="V24" s="95">
        <f>R5</f>
        <v>42658</v>
      </c>
    </row>
    <row r="25" spans="1:22" s="9" customFormat="1" ht="9" customHeight="1" x14ac:dyDescent="0.2">
      <c r="A25" s="15"/>
      <c r="B25" s="16"/>
      <c r="C25" s="17"/>
      <c r="D25" s="18"/>
      <c r="E25" s="18"/>
      <c r="F25" s="15"/>
      <c r="G25" s="15"/>
      <c r="H25" s="19"/>
      <c r="I25" s="19"/>
      <c r="J25" s="19"/>
      <c r="K25" s="19"/>
      <c r="L25" s="19"/>
      <c r="M25" s="19"/>
      <c r="N25" s="15"/>
      <c r="O25" s="15"/>
      <c r="P25" s="15"/>
      <c r="Q25" s="20"/>
      <c r="R25" s="20"/>
      <c r="S25" s="20"/>
      <c r="T25" s="34"/>
      <c r="U25" s="10"/>
      <c r="V25" s="11"/>
    </row>
    <row r="26" spans="1:22" customFormat="1" x14ac:dyDescent="0.2"/>
    <row r="27" spans="1:22" s="8" customFormat="1" ht="15" x14ac:dyDescent="0.25">
      <c r="A27" s="8" t="s">
        <v>19</v>
      </c>
      <c r="B27"/>
      <c r="C27" s="115"/>
      <c r="D27" s="115"/>
      <c r="E27" s="115"/>
      <c r="F27" s="115"/>
      <c r="G27" s="49" t="s">
        <v>34</v>
      </c>
      <c r="H27" s="50">
        <v>1</v>
      </c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</row>
    <row r="28" spans="1:22" s="8" customFormat="1" ht="15" x14ac:dyDescent="0.25">
      <c r="B28"/>
      <c r="C28" s="40"/>
      <c r="D28" s="39"/>
      <c r="E28" s="39"/>
      <c r="F28" s="40"/>
      <c r="G28" s="51" t="s">
        <v>22</v>
      </c>
      <c r="H28" s="50">
        <v>2</v>
      </c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</row>
    <row r="29" spans="1:22" s="8" customFormat="1" ht="15" x14ac:dyDescent="0.25">
      <c r="A29" s="52" t="s">
        <v>35</v>
      </c>
      <c r="B29"/>
      <c r="C29" s="115"/>
      <c r="D29" s="115"/>
      <c r="E29" s="115"/>
      <c r="F29" s="115"/>
      <c r="G29" s="53"/>
      <c r="H29" s="50">
        <v>3</v>
      </c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</row>
    <row r="30" spans="1:22" ht="15" x14ac:dyDescent="0.25">
      <c r="A30" s="7"/>
      <c r="B30"/>
      <c r="C30" s="115"/>
      <c r="D30" s="115"/>
      <c r="E30" s="115"/>
      <c r="F30" s="115"/>
      <c r="G30" s="42"/>
      <c r="H30" s="40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</row>
    <row r="31" spans="1:22" ht="15" x14ac:dyDescent="0.25">
      <c r="A31" s="8"/>
      <c r="B31"/>
      <c r="C31" s="115"/>
      <c r="D31" s="115"/>
      <c r="E31" s="115"/>
      <c r="F31" s="115"/>
      <c r="G31" s="55" t="s">
        <v>36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</row>
    <row r="32" spans="1:22" ht="15" x14ac:dyDescent="0.25">
      <c r="C32" s="46"/>
      <c r="D32" s="41"/>
      <c r="E32" s="41"/>
      <c r="F32" s="42"/>
      <c r="G32" s="55" t="s">
        <v>37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</row>
    <row r="33" spans="1:20" ht="15" x14ac:dyDescent="0.25">
      <c r="A33" s="8" t="s">
        <v>20</v>
      </c>
      <c r="B33"/>
      <c r="C33" s="115"/>
      <c r="D33" s="115"/>
      <c r="E33" s="115"/>
      <c r="F33" s="115"/>
      <c r="G33" s="55" t="s">
        <v>38</v>
      </c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</row>
    <row r="34" spans="1:20" ht="15" x14ac:dyDescent="0.25">
      <c r="C34" s="115"/>
      <c r="D34" s="115"/>
      <c r="E34" s="115"/>
      <c r="F34" s="115"/>
      <c r="G34" s="55"/>
      <c r="H34" s="39"/>
      <c r="I34" s="56"/>
      <c r="J34" s="2"/>
      <c r="K34" s="2"/>
      <c r="L34" s="2"/>
      <c r="M34" s="2"/>
      <c r="N34" s="2"/>
      <c r="O34" s="2"/>
      <c r="P34" s="2"/>
      <c r="Q34" s="54"/>
      <c r="R34" s="54"/>
      <c r="S34" s="54"/>
      <c r="T34" s="54"/>
    </row>
    <row r="35" spans="1:20" ht="15" x14ac:dyDescent="0.25">
      <c r="A35" s="50" t="s">
        <v>39</v>
      </c>
      <c r="B35" s="57"/>
      <c r="C35" s="115"/>
      <c r="D35" s="115"/>
      <c r="E35" s="115"/>
      <c r="F35" s="115"/>
      <c r="G35" s="55" t="s">
        <v>24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</row>
    <row r="36" spans="1:20" ht="15" x14ac:dyDescent="0.25">
      <c r="C36" s="115"/>
      <c r="D36" s="115"/>
      <c r="E36" s="115"/>
      <c r="F36" s="115"/>
      <c r="G36" s="55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</row>
    <row r="37" spans="1:20" ht="15" x14ac:dyDescent="0.25">
      <c r="A37" s="57" t="s">
        <v>23</v>
      </c>
      <c r="B37" s="57"/>
      <c r="C37" s="43" t="s">
        <v>43</v>
      </c>
      <c r="D37" s="44"/>
      <c r="E37" s="44"/>
      <c r="F37" s="45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</row>
    <row r="38" spans="1:20" ht="15" x14ac:dyDescent="0.25">
      <c r="A38" s="58"/>
      <c r="B38" s="58"/>
      <c r="C38" s="59"/>
      <c r="D38" s="41"/>
      <c r="E38" s="41"/>
      <c r="F38" s="4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</row>
    <row r="39" spans="1:20" ht="15" x14ac:dyDescent="0.25"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</row>
  </sheetData>
  <mergeCells count="25"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I27:T27"/>
    <mergeCell ref="I28:T28"/>
    <mergeCell ref="I29:T29"/>
    <mergeCell ref="I30:T30"/>
    <mergeCell ref="H31:T31"/>
  </mergeCells>
  <phoneticPr fontId="0" type="noConversion"/>
  <conditionalFormatting sqref="H9:M24">
    <cfRule type="cellIs" dxfId="1" priority="1" stopIfTrue="1" operator="between">
      <formula>1</formula>
      <formula>300</formula>
    </cfRule>
    <cfRule type="cellIs" dxfId="0" priority="2" stopIfTrue="1" operator="lessThanOrEqual">
      <formula>0</formula>
    </cfRule>
  </conditionalFormatting>
  <dataValidations count="2">
    <dataValidation type="list" allowBlank="1" showInputMessage="1" showErrorMessage="1" errorTitle="Feili_vektklasse" error="Feil ve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</dataValidations>
  <pageMargins left="0.27559055118110237" right="0.35433070866141736" top="0.27559055118110237" bottom="0.27559055118110237" header="0.5" footer="0.5"/>
  <pageSetup paperSize="9" orientation="landscape" horizontalDpi="360" verticalDpi="360" copies="2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63"/>
  <sheetViews>
    <sheetView workbookViewId="0">
      <selection activeCell="C1" sqref="C1"/>
    </sheetView>
  </sheetViews>
  <sheetFormatPr baseColWidth="10" defaultColWidth="8.7109375" defaultRowHeight="12.75" x14ac:dyDescent="0.2"/>
  <cols>
    <col min="1" max="2" width="11.42578125" customWidth="1"/>
  </cols>
  <sheetData>
    <row r="1" spans="1:2" x14ac:dyDescent="0.2">
      <c r="A1" t="s">
        <v>32</v>
      </c>
      <c r="B1" s="48"/>
    </row>
    <row r="2" spans="1:2" x14ac:dyDescent="0.2">
      <c r="A2" t="s">
        <v>33</v>
      </c>
      <c r="B2" s="48" t="s">
        <v>12</v>
      </c>
    </row>
    <row r="3" spans="1:2" x14ac:dyDescent="0.2">
      <c r="A3">
        <v>30</v>
      </c>
      <c r="B3" s="48">
        <v>1</v>
      </c>
    </row>
    <row r="4" spans="1:2" x14ac:dyDescent="0.2">
      <c r="A4">
        <v>31</v>
      </c>
      <c r="B4" s="48">
        <v>1.016</v>
      </c>
    </row>
    <row r="5" spans="1:2" x14ac:dyDescent="0.2">
      <c r="A5">
        <v>32</v>
      </c>
      <c r="B5" s="48">
        <v>1.0309999999999999</v>
      </c>
    </row>
    <row r="6" spans="1:2" x14ac:dyDescent="0.2">
      <c r="A6">
        <v>33</v>
      </c>
      <c r="B6" s="48">
        <v>1.046</v>
      </c>
    </row>
    <row r="7" spans="1:2" x14ac:dyDescent="0.2">
      <c r="A7">
        <v>34</v>
      </c>
      <c r="B7" s="48">
        <v>1.0589999999999999</v>
      </c>
    </row>
    <row r="8" spans="1:2" x14ac:dyDescent="0.2">
      <c r="A8">
        <v>35</v>
      </c>
      <c r="B8" s="48">
        <v>1.0720000000000001</v>
      </c>
    </row>
    <row r="9" spans="1:2" x14ac:dyDescent="0.2">
      <c r="A9">
        <v>36</v>
      </c>
      <c r="B9" s="48">
        <v>1.083</v>
      </c>
    </row>
    <row r="10" spans="1:2" x14ac:dyDescent="0.2">
      <c r="A10">
        <v>37</v>
      </c>
      <c r="B10" s="48">
        <v>1.0960000000000001</v>
      </c>
    </row>
    <row r="11" spans="1:2" x14ac:dyDescent="0.2">
      <c r="A11">
        <v>38</v>
      </c>
      <c r="B11" s="48">
        <v>1.109</v>
      </c>
    </row>
    <row r="12" spans="1:2" x14ac:dyDescent="0.2">
      <c r="A12">
        <v>39</v>
      </c>
      <c r="B12" s="48">
        <v>1.1220000000000001</v>
      </c>
    </row>
    <row r="13" spans="1:2" x14ac:dyDescent="0.2">
      <c r="A13">
        <v>40</v>
      </c>
      <c r="B13" s="48">
        <v>1.135</v>
      </c>
    </row>
    <row r="14" spans="1:2" x14ac:dyDescent="0.2">
      <c r="A14">
        <v>41</v>
      </c>
      <c r="B14" s="48">
        <v>1.149</v>
      </c>
    </row>
    <row r="15" spans="1:2" x14ac:dyDescent="0.2">
      <c r="A15">
        <v>42</v>
      </c>
      <c r="B15" s="48">
        <v>1.1619999999999999</v>
      </c>
    </row>
    <row r="16" spans="1:2" x14ac:dyDescent="0.2">
      <c r="A16">
        <v>43</v>
      </c>
      <c r="B16" s="48">
        <v>1.1759999999999999</v>
      </c>
    </row>
    <row r="17" spans="1:2" x14ac:dyDescent="0.2">
      <c r="A17">
        <v>44</v>
      </c>
      <c r="B17" s="48">
        <v>1.1890000000000001</v>
      </c>
    </row>
    <row r="18" spans="1:2" x14ac:dyDescent="0.2">
      <c r="A18">
        <v>45</v>
      </c>
      <c r="B18" s="48">
        <v>1.2030000000000001</v>
      </c>
    </row>
    <row r="19" spans="1:2" x14ac:dyDescent="0.2">
      <c r="A19">
        <v>46</v>
      </c>
      <c r="B19" s="48">
        <v>1.218</v>
      </c>
    </row>
    <row r="20" spans="1:2" x14ac:dyDescent="0.2">
      <c r="A20">
        <v>47</v>
      </c>
      <c r="B20" s="48">
        <v>1.2330000000000001</v>
      </c>
    </row>
    <row r="21" spans="1:2" x14ac:dyDescent="0.2">
      <c r="A21">
        <v>48</v>
      </c>
      <c r="B21" s="48">
        <v>1.248</v>
      </c>
    </row>
    <row r="22" spans="1:2" x14ac:dyDescent="0.2">
      <c r="A22">
        <v>49</v>
      </c>
      <c r="B22" s="48">
        <v>1.2629999999999999</v>
      </c>
    </row>
    <row r="23" spans="1:2" x14ac:dyDescent="0.2">
      <c r="A23">
        <v>50</v>
      </c>
      <c r="B23" s="48">
        <v>1.2789999999999999</v>
      </c>
    </row>
    <row r="24" spans="1:2" x14ac:dyDescent="0.2">
      <c r="A24">
        <v>51</v>
      </c>
      <c r="B24" s="48">
        <v>1.2969999999999999</v>
      </c>
    </row>
    <row r="25" spans="1:2" x14ac:dyDescent="0.2">
      <c r="A25">
        <v>52</v>
      </c>
      <c r="B25" s="48">
        <v>1.3160000000000001</v>
      </c>
    </row>
    <row r="26" spans="1:2" x14ac:dyDescent="0.2">
      <c r="A26">
        <v>53</v>
      </c>
      <c r="B26" s="48">
        <v>1.3380000000000001</v>
      </c>
    </row>
    <row r="27" spans="1:2" x14ac:dyDescent="0.2">
      <c r="A27">
        <v>54</v>
      </c>
      <c r="B27" s="48">
        <v>1.361</v>
      </c>
    </row>
    <row r="28" spans="1:2" x14ac:dyDescent="0.2">
      <c r="A28">
        <v>55</v>
      </c>
      <c r="B28" s="48">
        <v>1.385</v>
      </c>
    </row>
    <row r="29" spans="1:2" x14ac:dyDescent="0.2">
      <c r="A29">
        <v>56</v>
      </c>
      <c r="B29" s="48">
        <v>1.411</v>
      </c>
    </row>
    <row r="30" spans="1:2" x14ac:dyDescent="0.2">
      <c r="A30">
        <v>57</v>
      </c>
      <c r="B30" s="48">
        <v>1.4370000000000001</v>
      </c>
    </row>
    <row r="31" spans="1:2" x14ac:dyDescent="0.2">
      <c r="A31">
        <v>58</v>
      </c>
      <c r="B31" s="48">
        <v>1.462</v>
      </c>
    </row>
    <row r="32" spans="1:2" x14ac:dyDescent="0.2">
      <c r="A32">
        <v>59</v>
      </c>
      <c r="B32" s="48">
        <v>1.488</v>
      </c>
    </row>
    <row r="33" spans="1:2" x14ac:dyDescent="0.2">
      <c r="A33">
        <v>60</v>
      </c>
      <c r="B33" s="48">
        <v>1.514</v>
      </c>
    </row>
    <row r="34" spans="1:2" x14ac:dyDescent="0.2">
      <c r="A34">
        <v>61</v>
      </c>
      <c r="B34" s="48">
        <v>1.5409999999999999</v>
      </c>
    </row>
    <row r="35" spans="1:2" x14ac:dyDescent="0.2">
      <c r="A35">
        <v>62</v>
      </c>
      <c r="B35" s="48">
        <v>1.5680000000000001</v>
      </c>
    </row>
    <row r="36" spans="1:2" x14ac:dyDescent="0.2">
      <c r="A36">
        <v>63</v>
      </c>
      <c r="B36" s="48">
        <v>1.5980000000000001</v>
      </c>
    </row>
    <row r="37" spans="1:2" x14ac:dyDescent="0.2">
      <c r="A37">
        <v>64</v>
      </c>
      <c r="B37" s="48">
        <v>1.629</v>
      </c>
    </row>
    <row r="38" spans="1:2" x14ac:dyDescent="0.2">
      <c r="A38">
        <v>65</v>
      </c>
      <c r="B38" s="48">
        <v>1.663</v>
      </c>
    </row>
    <row r="39" spans="1:2" x14ac:dyDescent="0.2">
      <c r="A39">
        <v>66</v>
      </c>
      <c r="B39" s="48">
        <v>1.6990000000000001</v>
      </c>
    </row>
    <row r="40" spans="1:2" x14ac:dyDescent="0.2">
      <c r="A40">
        <v>67</v>
      </c>
      <c r="B40" s="48">
        <v>1.738</v>
      </c>
    </row>
    <row r="41" spans="1:2" x14ac:dyDescent="0.2">
      <c r="A41">
        <v>68</v>
      </c>
      <c r="B41" s="48">
        <v>1.7789999999999999</v>
      </c>
    </row>
    <row r="42" spans="1:2" x14ac:dyDescent="0.2">
      <c r="A42">
        <v>69</v>
      </c>
      <c r="B42" s="48">
        <v>1.823</v>
      </c>
    </row>
    <row r="43" spans="1:2" x14ac:dyDescent="0.2">
      <c r="A43">
        <v>70</v>
      </c>
      <c r="B43" s="48">
        <v>1.867</v>
      </c>
    </row>
    <row r="44" spans="1:2" x14ac:dyDescent="0.2">
      <c r="A44">
        <v>71</v>
      </c>
      <c r="B44" s="48">
        <v>1.91</v>
      </c>
    </row>
    <row r="45" spans="1:2" x14ac:dyDescent="0.2">
      <c r="A45">
        <v>72</v>
      </c>
      <c r="B45" s="48">
        <v>1.9530000000000001</v>
      </c>
    </row>
    <row r="46" spans="1:2" x14ac:dyDescent="0.2">
      <c r="A46">
        <v>73</v>
      </c>
      <c r="B46" s="48">
        <v>2.004</v>
      </c>
    </row>
    <row r="47" spans="1:2" x14ac:dyDescent="0.2">
      <c r="A47">
        <v>74</v>
      </c>
      <c r="B47" s="48">
        <v>2.06</v>
      </c>
    </row>
    <row r="48" spans="1:2" x14ac:dyDescent="0.2">
      <c r="A48">
        <v>75</v>
      </c>
      <c r="B48" s="48">
        <v>2.117</v>
      </c>
    </row>
    <row r="49" spans="1:2" x14ac:dyDescent="0.2">
      <c r="A49">
        <v>76</v>
      </c>
      <c r="B49" s="48">
        <v>2.181</v>
      </c>
    </row>
    <row r="50" spans="1:2" x14ac:dyDescent="0.2">
      <c r="A50">
        <v>77</v>
      </c>
      <c r="B50" s="48">
        <v>2.2549999999999999</v>
      </c>
    </row>
    <row r="51" spans="1:2" x14ac:dyDescent="0.2">
      <c r="A51">
        <v>78</v>
      </c>
      <c r="B51" s="48">
        <v>2.3359999999999999</v>
      </c>
    </row>
    <row r="52" spans="1:2" x14ac:dyDescent="0.2">
      <c r="A52">
        <v>79</v>
      </c>
      <c r="B52" s="48">
        <v>2.419</v>
      </c>
    </row>
    <row r="53" spans="1:2" x14ac:dyDescent="0.2">
      <c r="A53">
        <v>80</v>
      </c>
      <c r="B53" s="48">
        <v>2.504</v>
      </c>
    </row>
    <row r="54" spans="1:2" x14ac:dyDescent="0.2">
      <c r="A54">
        <v>81</v>
      </c>
      <c r="B54" s="48">
        <v>2.597</v>
      </c>
    </row>
    <row r="55" spans="1:2" x14ac:dyDescent="0.2">
      <c r="A55">
        <v>82</v>
      </c>
      <c r="B55" s="48">
        <v>2.702</v>
      </c>
    </row>
    <row r="56" spans="1:2" x14ac:dyDescent="0.2">
      <c r="A56">
        <v>83</v>
      </c>
      <c r="B56" s="48">
        <v>2.831</v>
      </c>
    </row>
    <row r="57" spans="1:2" x14ac:dyDescent="0.2">
      <c r="A57">
        <v>84</v>
      </c>
      <c r="B57" s="48">
        <v>2.9809999999999999</v>
      </c>
    </row>
    <row r="58" spans="1:2" x14ac:dyDescent="0.2">
      <c r="A58">
        <v>85</v>
      </c>
      <c r="B58" s="48">
        <v>3.153</v>
      </c>
    </row>
    <row r="59" spans="1:2" x14ac:dyDescent="0.2">
      <c r="A59">
        <v>86</v>
      </c>
      <c r="B59" s="48">
        <v>3.3519999999999999</v>
      </c>
    </row>
    <row r="60" spans="1:2" x14ac:dyDescent="0.2">
      <c r="A60">
        <v>87</v>
      </c>
      <c r="B60" s="48">
        <v>3.58</v>
      </c>
    </row>
    <row r="61" spans="1:2" x14ac:dyDescent="0.2">
      <c r="A61">
        <v>88</v>
      </c>
      <c r="B61" s="48">
        <v>3.8420000000000001</v>
      </c>
    </row>
    <row r="62" spans="1:2" x14ac:dyDescent="0.2">
      <c r="A62">
        <v>89</v>
      </c>
      <c r="B62" s="48">
        <v>4.1449999999999996</v>
      </c>
    </row>
    <row r="63" spans="1:2" x14ac:dyDescent="0.2">
      <c r="A63">
        <v>90</v>
      </c>
      <c r="B63" s="48">
        <v>4.4930000000000003</v>
      </c>
    </row>
  </sheetData>
  <phoneticPr fontId="11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5</vt:i4>
      </vt:variant>
    </vt:vector>
  </HeadingPairs>
  <TitlesOfParts>
    <vt:vector size="11" baseType="lpstr">
      <vt:lpstr>P1</vt:lpstr>
      <vt:lpstr>P2</vt:lpstr>
      <vt:lpstr>P3</vt:lpstr>
      <vt:lpstr>P4</vt:lpstr>
      <vt:lpstr>P5</vt:lpstr>
      <vt:lpstr>Meltzer-Malone</vt:lpstr>
      <vt:lpstr>'P1'!Utskriftsområde</vt:lpstr>
      <vt:lpstr>'P2'!Utskriftsområde</vt:lpstr>
      <vt:lpstr>'P3'!Utskriftsområde</vt:lpstr>
      <vt:lpstr>'P4'!Utskriftsområde</vt:lpstr>
      <vt:lpstr>'P5'!Utskriftsområde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Bj. Hagenes Vigrestad IK</dc:creator>
  <cp:lastModifiedBy>Hans Martin</cp:lastModifiedBy>
  <cp:lastPrinted>2016-10-15T14:35:39Z</cp:lastPrinted>
  <dcterms:created xsi:type="dcterms:W3CDTF">2001-08-31T20:44:44Z</dcterms:created>
  <dcterms:modified xsi:type="dcterms:W3CDTF">2016-10-17T07:04:54Z</dcterms:modified>
</cp:coreProperties>
</file>