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440" windowHeight="7620"/>
  </bookViews>
  <sheets>
    <sheet name="Pulje 1" sheetId="16" r:id="rId1"/>
    <sheet name="Pulje 2" sheetId="31" r:id="rId2"/>
    <sheet name="Pulje 3" sheetId="32" r:id="rId3"/>
    <sheet name="Pulje 4" sheetId="33" r:id="rId4"/>
    <sheet name="Pulje 5" sheetId="34" r:id="rId5"/>
    <sheet name="Pulje 6" sheetId="35" r:id="rId6"/>
    <sheet name="Pulje 7" sheetId="36" r:id="rId7"/>
    <sheet name="Pulje 8" sheetId="37" r:id="rId8"/>
    <sheet name="Pulje 9" sheetId="38" r:id="rId9"/>
    <sheet name="Resultat ØM kategori" sheetId="39" r:id="rId10"/>
    <sheet name="Resultat ØM ranking" sheetId="40" r:id="rId11"/>
    <sheet name="Meltzer-Malone" sheetId="23" state="hidden" r:id="rId12"/>
    <sheet name="Module1" sheetId="2" state="veryHidden" r:id="rId13"/>
  </sheets>
  <definedNames>
    <definedName name="_xlnm.Print_Area" localSheetId="0">'Pulje 1'!$A$1:$T$41</definedName>
    <definedName name="_xlnm.Print_Area" localSheetId="1">'Pulje 2'!$A$1:$T$41</definedName>
    <definedName name="_xlnm.Print_Area" localSheetId="2">'Pulje 3'!$A$1:$T$41</definedName>
    <definedName name="_xlnm.Print_Area" localSheetId="3">'Pulje 4'!$A$1:$T$41</definedName>
    <definedName name="_xlnm.Print_Area" localSheetId="4">'Pulje 5'!$A$1:$T$41</definedName>
    <definedName name="_xlnm.Print_Area" localSheetId="5">'Pulje 6'!$A$1:$T$41</definedName>
    <definedName name="_xlnm.Print_Area" localSheetId="6">'Pulje 7'!$A$1:$T$41</definedName>
    <definedName name="_xlnm.Print_Area" localSheetId="7">'Pulje 8'!$A$1:$T$41</definedName>
    <definedName name="_xlnm.Print_Area" localSheetId="8">'Pulje 9'!$A$1:$T$41</definedName>
    <definedName name="_xlnm.Print_Area" localSheetId="10">'Resultat ØM ranking'!$1:$90</definedName>
    <definedName name="_xlnm.Print_Titles" localSheetId="9">'Resultat ØM kategori'!$1:$2</definedName>
    <definedName name="_xlnm.Print_Titles" localSheetId="10">'Resultat ØM ranking'!$1:$2</definedName>
  </definedNames>
  <calcPr calcId="162913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9" i="39" l="1"/>
  <c r="G99" i="39"/>
  <c r="F100" i="39"/>
  <c r="F73" i="40" s="1"/>
  <c r="G100" i="39"/>
  <c r="F98" i="39"/>
  <c r="F82" i="40" s="1"/>
  <c r="G98" i="39"/>
  <c r="G82" i="40" s="1"/>
  <c r="F105" i="39"/>
  <c r="G105" i="39"/>
  <c r="F103" i="39"/>
  <c r="F78" i="40" s="1"/>
  <c r="G103" i="39"/>
  <c r="G78" i="40" s="1"/>
  <c r="F104" i="39"/>
  <c r="F83" i="40" s="1"/>
  <c r="G104" i="39"/>
  <c r="G83" i="40" s="1"/>
  <c r="F102" i="39"/>
  <c r="F85" i="40" s="1"/>
  <c r="G102" i="39"/>
  <c r="G85" i="40" s="1"/>
  <c r="F107" i="39"/>
  <c r="F75" i="40" s="1"/>
  <c r="G107" i="39"/>
  <c r="G75" i="40" s="1"/>
  <c r="B99" i="39"/>
  <c r="C99" i="39"/>
  <c r="D99" i="39"/>
  <c r="E99" i="39"/>
  <c r="B100" i="39"/>
  <c r="B73" i="40" s="1"/>
  <c r="C100" i="39"/>
  <c r="C73" i="40" s="1"/>
  <c r="D100" i="39"/>
  <c r="D73" i="40" s="1"/>
  <c r="E100" i="39"/>
  <c r="E73" i="40" s="1"/>
  <c r="B98" i="39"/>
  <c r="B82" i="40" s="1"/>
  <c r="C98" i="39"/>
  <c r="C82" i="40" s="1"/>
  <c r="D98" i="39"/>
  <c r="D82" i="40" s="1"/>
  <c r="E98" i="39"/>
  <c r="E82" i="40" s="1"/>
  <c r="B105" i="39"/>
  <c r="C105" i="39"/>
  <c r="D105" i="39"/>
  <c r="E105" i="39"/>
  <c r="B103" i="39"/>
  <c r="B78" i="40" s="1"/>
  <c r="C103" i="39"/>
  <c r="C78" i="40" s="1"/>
  <c r="D103" i="39"/>
  <c r="D78" i="40" s="1"/>
  <c r="E103" i="39"/>
  <c r="E78" i="40" s="1"/>
  <c r="B104" i="39"/>
  <c r="B83" i="40" s="1"/>
  <c r="C104" i="39"/>
  <c r="C83" i="40" s="1"/>
  <c r="D104" i="39"/>
  <c r="D83" i="40" s="1"/>
  <c r="E104" i="39"/>
  <c r="E83" i="40" s="1"/>
  <c r="B102" i="39"/>
  <c r="B85" i="40" s="1"/>
  <c r="C102" i="39"/>
  <c r="C85" i="40" s="1"/>
  <c r="D102" i="39"/>
  <c r="D85" i="40" s="1"/>
  <c r="E102" i="39"/>
  <c r="E85" i="40" s="1"/>
  <c r="B107" i="39"/>
  <c r="B75" i="40" s="1"/>
  <c r="C107" i="39"/>
  <c r="C75" i="40" s="1"/>
  <c r="D107" i="39"/>
  <c r="D75" i="40" s="1"/>
  <c r="E107" i="39"/>
  <c r="E75" i="40" s="1"/>
  <c r="F90" i="39"/>
  <c r="F58" i="40" s="1"/>
  <c r="G90" i="39"/>
  <c r="G58" i="40" s="1"/>
  <c r="F89" i="39"/>
  <c r="F65" i="40" s="1"/>
  <c r="G89" i="39"/>
  <c r="G65" i="40" s="1"/>
  <c r="F91" i="39"/>
  <c r="F72" i="40" s="1"/>
  <c r="G91" i="39"/>
  <c r="G72" i="40" s="1"/>
  <c r="F88" i="39"/>
  <c r="G88" i="39"/>
  <c r="F94" i="39"/>
  <c r="F60" i="40" s="1"/>
  <c r="G94" i="39"/>
  <c r="G60" i="40" s="1"/>
  <c r="F93" i="39"/>
  <c r="G93" i="39"/>
  <c r="G74" i="40" s="1"/>
  <c r="F95" i="39"/>
  <c r="F81" i="40" s="1"/>
  <c r="G95" i="39"/>
  <c r="G81" i="40" s="1"/>
  <c r="F96" i="39"/>
  <c r="F86" i="40" s="1"/>
  <c r="G96" i="39"/>
  <c r="G86" i="40" s="1"/>
  <c r="B90" i="39"/>
  <c r="C90" i="39"/>
  <c r="D90" i="39"/>
  <c r="E90" i="39"/>
  <c r="B89" i="39"/>
  <c r="B65" i="40" s="1"/>
  <c r="C89" i="39"/>
  <c r="C65" i="40" s="1"/>
  <c r="D89" i="39"/>
  <c r="D65" i="40" s="1"/>
  <c r="E89" i="39"/>
  <c r="E65" i="40" s="1"/>
  <c r="B91" i="39"/>
  <c r="B72" i="40" s="1"/>
  <c r="C91" i="39"/>
  <c r="C72" i="40" s="1"/>
  <c r="D91" i="39"/>
  <c r="D72" i="40" s="1"/>
  <c r="E91" i="39"/>
  <c r="E72" i="40" s="1"/>
  <c r="B88" i="39"/>
  <c r="B80" i="40" s="1"/>
  <c r="C88" i="39"/>
  <c r="C80" i="40" s="1"/>
  <c r="D88" i="39"/>
  <c r="D80" i="40" s="1"/>
  <c r="E88" i="39"/>
  <c r="E80" i="40" s="1"/>
  <c r="B94" i="39"/>
  <c r="C94" i="39"/>
  <c r="D94" i="39"/>
  <c r="E94" i="39"/>
  <c r="B93" i="39"/>
  <c r="B74" i="40" s="1"/>
  <c r="C93" i="39"/>
  <c r="C74" i="40" s="1"/>
  <c r="D93" i="39"/>
  <c r="D74" i="40" s="1"/>
  <c r="E93" i="39"/>
  <c r="E74" i="40" s="1"/>
  <c r="B95" i="39"/>
  <c r="B81" i="40" s="1"/>
  <c r="C95" i="39"/>
  <c r="C81" i="40" s="1"/>
  <c r="D95" i="39"/>
  <c r="D81" i="40" s="1"/>
  <c r="E95" i="39"/>
  <c r="E81" i="40" s="1"/>
  <c r="B96" i="39"/>
  <c r="B86" i="40" s="1"/>
  <c r="C96" i="39"/>
  <c r="C86" i="40" s="1"/>
  <c r="D96" i="39"/>
  <c r="D86" i="40" s="1"/>
  <c r="E96" i="39"/>
  <c r="E86" i="40" s="1"/>
  <c r="F34" i="39"/>
  <c r="F23" i="40" s="1"/>
  <c r="G34" i="39"/>
  <c r="G23" i="40" s="1"/>
  <c r="F35" i="39"/>
  <c r="F30" i="40" s="1"/>
  <c r="G35" i="39"/>
  <c r="G30" i="40" s="1"/>
  <c r="F36" i="39"/>
  <c r="F36" i="40" s="1"/>
  <c r="G36" i="39"/>
  <c r="G36" i="40" s="1"/>
  <c r="F37" i="39"/>
  <c r="F35" i="40" s="1"/>
  <c r="G37" i="39"/>
  <c r="G35" i="40" s="1"/>
  <c r="F38" i="39"/>
  <c r="F37" i="40" s="1"/>
  <c r="G38" i="39"/>
  <c r="G37" i="40" s="1"/>
  <c r="F39" i="39"/>
  <c r="F22" i="40" s="1"/>
  <c r="G39" i="39"/>
  <c r="G22" i="40" s="1"/>
  <c r="F41" i="39"/>
  <c r="F27" i="40" s="1"/>
  <c r="G41" i="39"/>
  <c r="G27" i="40" s="1"/>
  <c r="F42" i="39"/>
  <c r="F26" i="40" s="1"/>
  <c r="G42" i="39"/>
  <c r="G26" i="40" s="1"/>
  <c r="F44" i="39"/>
  <c r="F28" i="40" s="1"/>
  <c r="G44" i="39"/>
  <c r="G28" i="40" s="1"/>
  <c r="F45" i="39"/>
  <c r="F21" i="40" s="1"/>
  <c r="G45" i="39"/>
  <c r="G21" i="40" s="1"/>
  <c r="F46" i="39"/>
  <c r="F31" i="40" s="1"/>
  <c r="G46" i="39"/>
  <c r="G31" i="40" s="1"/>
  <c r="F47" i="39"/>
  <c r="F32" i="40" s="1"/>
  <c r="G47" i="39"/>
  <c r="G32" i="40" s="1"/>
  <c r="B34" i="39"/>
  <c r="B23" i="40" s="1"/>
  <c r="C34" i="39"/>
  <c r="C23" i="40" s="1"/>
  <c r="D34" i="39"/>
  <c r="D23" i="40" s="1"/>
  <c r="E34" i="39"/>
  <c r="E23" i="40" s="1"/>
  <c r="B35" i="39"/>
  <c r="B30" i="40" s="1"/>
  <c r="C35" i="39"/>
  <c r="C30" i="40" s="1"/>
  <c r="D35" i="39"/>
  <c r="D30" i="40" s="1"/>
  <c r="E35" i="39"/>
  <c r="E30" i="40" s="1"/>
  <c r="B36" i="39"/>
  <c r="B36" i="40" s="1"/>
  <c r="C36" i="39"/>
  <c r="C36" i="40" s="1"/>
  <c r="D36" i="39"/>
  <c r="D36" i="40" s="1"/>
  <c r="E36" i="39"/>
  <c r="E36" i="40" s="1"/>
  <c r="B37" i="39"/>
  <c r="B35" i="40" s="1"/>
  <c r="C37" i="39"/>
  <c r="C35" i="40" s="1"/>
  <c r="D37" i="39"/>
  <c r="D35" i="40" s="1"/>
  <c r="E37" i="39"/>
  <c r="E35" i="40" s="1"/>
  <c r="B38" i="39"/>
  <c r="B37" i="40" s="1"/>
  <c r="C38" i="39"/>
  <c r="C37" i="40" s="1"/>
  <c r="D38" i="39"/>
  <c r="D37" i="40" s="1"/>
  <c r="E38" i="39"/>
  <c r="E37" i="40" s="1"/>
  <c r="B39" i="39"/>
  <c r="B22" i="40" s="1"/>
  <c r="C39" i="39"/>
  <c r="C22" i="40" s="1"/>
  <c r="D39" i="39"/>
  <c r="D22" i="40" s="1"/>
  <c r="E39" i="39"/>
  <c r="E22" i="40" s="1"/>
  <c r="B41" i="39"/>
  <c r="B27" i="40" s="1"/>
  <c r="C41" i="39"/>
  <c r="C27" i="40" s="1"/>
  <c r="D41" i="39"/>
  <c r="D27" i="40" s="1"/>
  <c r="E41" i="39"/>
  <c r="E27" i="40" s="1"/>
  <c r="B42" i="39"/>
  <c r="B26" i="40" s="1"/>
  <c r="C42" i="39"/>
  <c r="C26" i="40" s="1"/>
  <c r="D42" i="39"/>
  <c r="D26" i="40" s="1"/>
  <c r="E42" i="39"/>
  <c r="E26" i="40" s="1"/>
  <c r="B44" i="39"/>
  <c r="B28" i="40" s="1"/>
  <c r="C44" i="39"/>
  <c r="C28" i="40" s="1"/>
  <c r="D44" i="39"/>
  <c r="D28" i="40" s="1"/>
  <c r="E44" i="39"/>
  <c r="E28" i="40" s="1"/>
  <c r="B45" i="39"/>
  <c r="B21" i="40" s="1"/>
  <c r="C45" i="39"/>
  <c r="C21" i="40" s="1"/>
  <c r="D45" i="39"/>
  <c r="D21" i="40" s="1"/>
  <c r="E45" i="39"/>
  <c r="E21" i="40" s="1"/>
  <c r="B46" i="39"/>
  <c r="B31" i="40" s="1"/>
  <c r="C46" i="39"/>
  <c r="C31" i="40" s="1"/>
  <c r="D46" i="39"/>
  <c r="D31" i="40" s="1"/>
  <c r="E46" i="39"/>
  <c r="E31" i="40" s="1"/>
  <c r="B47" i="39"/>
  <c r="B32" i="40" s="1"/>
  <c r="C47" i="39"/>
  <c r="C32" i="40" s="1"/>
  <c r="D47" i="39"/>
  <c r="D32" i="40" s="1"/>
  <c r="E47" i="39"/>
  <c r="E32" i="40" s="1"/>
  <c r="C63" i="40" l="1"/>
  <c r="E63" i="40"/>
  <c r="G63" i="40"/>
  <c r="B63" i="40"/>
  <c r="D63" i="40"/>
  <c r="F63" i="40"/>
  <c r="C64" i="40"/>
  <c r="G64" i="40"/>
  <c r="B64" i="40"/>
  <c r="F64" i="40"/>
  <c r="E64" i="40"/>
  <c r="G73" i="40"/>
  <c r="D64" i="40"/>
  <c r="B60" i="40"/>
  <c r="C60" i="40"/>
  <c r="E60" i="40"/>
  <c r="F74" i="40"/>
  <c r="D60" i="40"/>
  <c r="B58" i="40"/>
  <c r="E58" i="40"/>
  <c r="D58" i="40"/>
  <c r="G80" i="40"/>
  <c r="C58" i="40"/>
  <c r="F80" i="40"/>
  <c r="F82" i="39"/>
  <c r="G82" i="39"/>
  <c r="F84" i="39"/>
  <c r="G84" i="39"/>
  <c r="F86" i="39"/>
  <c r="F66" i="40" s="1"/>
  <c r="G86" i="39"/>
  <c r="G66" i="40" s="1"/>
  <c r="F83" i="39"/>
  <c r="F67" i="40" s="1"/>
  <c r="G83" i="39"/>
  <c r="G67" i="40" s="1"/>
  <c r="F85" i="39"/>
  <c r="G85" i="39"/>
  <c r="F81" i="39"/>
  <c r="F79" i="40" s="1"/>
  <c r="G81" i="39"/>
  <c r="G79" i="40" s="1"/>
  <c r="F80" i="39"/>
  <c r="F84" i="40" s="1"/>
  <c r="G80" i="39"/>
  <c r="G84" i="40" s="1"/>
  <c r="B82" i="39"/>
  <c r="C82" i="39"/>
  <c r="D82" i="39"/>
  <c r="E82" i="39"/>
  <c r="B84" i="39"/>
  <c r="C84" i="39"/>
  <c r="D84" i="39"/>
  <c r="E84" i="39"/>
  <c r="B86" i="39"/>
  <c r="B66" i="40" s="1"/>
  <c r="C86" i="39"/>
  <c r="C66" i="40" s="1"/>
  <c r="D86" i="39"/>
  <c r="D66" i="40" s="1"/>
  <c r="E86" i="39"/>
  <c r="E66" i="40" s="1"/>
  <c r="B83" i="39"/>
  <c r="B67" i="40" s="1"/>
  <c r="C83" i="39"/>
  <c r="C67" i="40" s="1"/>
  <c r="D83" i="39"/>
  <c r="D67" i="40" s="1"/>
  <c r="E83" i="39"/>
  <c r="E67" i="40" s="1"/>
  <c r="B85" i="39"/>
  <c r="B68" i="40" s="1"/>
  <c r="C85" i="39"/>
  <c r="C68" i="40" s="1"/>
  <c r="D85" i="39"/>
  <c r="D68" i="40" s="1"/>
  <c r="E85" i="39"/>
  <c r="E68" i="40" s="1"/>
  <c r="B81" i="39"/>
  <c r="B79" i="40" s="1"/>
  <c r="C81" i="39"/>
  <c r="C79" i="40" s="1"/>
  <c r="D81" i="39"/>
  <c r="D79" i="40" s="1"/>
  <c r="E81" i="39"/>
  <c r="E79" i="40" s="1"/>
  <c r="B80" i="39"/>
  <c r="B84" i="40" s="1"/>
  <c r="C80" i="39"/>
  <c r="C84" i="40" s="1"/>
  <c r="D80" i="39"/>
  <c r="D84" i="40" s="1"/>
  <c r="E80" i="39"/>
  <c r="E84" i="40" s="1"/>
  <c r="K5" i="40"/>
  <c r="J5" i="40"/>
  <c r="I5" i="40"/>
  <c r="H5" i="40"/>
  <c r="G5" i="40"/>
  <c r="F5" i="40"/>
  <c r="E5" i="40"/>
  <c r="D5" i="40"/>
  <c r="C5" i="40"/>
  <c r="B5" i="40"/>
  <c r="K6" i="40"/>
  <c r="J6" i="40"/>
  <c r="I6" i="40"/>
  <c r="H6" i="40"/>
  <c r="G6" i="40"/>
  <c r="F6" i="40"/>
  <c r="E6" i="40"/>
  <c r="D6" i="40"/>
  <c r="C6" i="40"/>
  <c r="B6" i="40"/>
  <c r="K11" i="40"/>
  <c r="J11" i="40"/>
  <c r="I11" i="40"/>
  <c r="H11" i="40"/>
  <c r="G11" i="40"/>
  <c r="F11" i="40"/>
  <c r="E11" i="40"/>
  <c r="D11" i="40"/>
  <c r="C11" i="40"/>
  <c r="B11" i="40"/>
  <c r="K8" i="40"/>
  <c r="J8" i="40"/>
  <c r="I8" i="40"/>
  <c r="H8" i="40"/>
  <c r="G8" i="40"/>
  <c r="F8" i="40"/>
  <c r="E8" i="40"/>
  <c r="D8" i="40"/>
  <c r="C8" i="40"/>
  <c r="B8" i="40"/>
  <c r="K9" i="40"/>
  <c r="J9" i="40"/>
  <c r="I9" i="40"/>
  <c r="H9" i="40"/>
  <c r="G9" i="40"/>
  <c r="F9" i="40"/>
  <c r="E9" i="40"/>
  <c r="D9" i="40"/>
  <c r="C9" i="40"/>
  <c r="B9" i="40"/>
  <c r="K7" i="40"/>
  <c r="J7" i="40"/>
  <c r="I7" i="40"/>
  <c r="H7" i="40"/>
  <c r="G7" i="40"/>
  <c r="F7" i="40"/>
  <c r="E7" i="40"/>
  <c r="D7" i="40"/>
  <c r="C7" i="40"/>
  <c r="B7" i="40"/>
  <c r="K12" i="40"/>
  <c r="J12" i="40"/>
  <c r="I12" i="40"/>
  <c r="H12" i="40"/>
  <c r="G12" i="40"/>
  <c r="F12" i="40"/>
  <c r="E12" i="40"/>
  <c r="D12" i="40"/>
  <c r="C12" i="40"/>
  <c r="B12" i="40"/>
  <c r="K10" i="40"/>
  <c r="J10" i="40"/>
  <c r="I10" i="40"/>
  <c r="H10" i="40"/>
  <c r="G10" i="40"/>
  <c r="F10" i="40"/>
  <c r="E10" i="40"/>
  <c r="D10" i="40"/>
  <c r="C10" i="40"/>
  <c r="B10" i="40"/>
  <c r="H134" i="39"/>
  <c r="I134" i="39"/>
  <c r="J134" i="39"/>
  <c r="K134" i="39"/>
  <c r="L134" i="39"/>
  <c r="H136" i="39"/>
  <c r="I136" i="39"/>
  <c r="J136" i="39"/>
  <c r="K136" i="39"/>
  <c r="L136" i="39"/>
  <c r="H138" i="39"/>
  <c r="I138" i="39"/>
  <c r="J138" i="39"/>
  <c r="K138" i="39"/>
  <c r="L138" i="39"/>
  <c r="H140" i="39"/>
  <c r="I140" i="39"/>
  <c r="J140" i="39"/>
  <c r="K140" i="39"/>
  <c r="L140" i="39"/>
  <c r="H142" i="39"/>
  <c r="I142" i="39"/>
  <c r="J142" i="39"/>
  <c r="K142" i="39"/>
  <c r="L142" i="39"/>
  <c r="H144" i="39"/>
  <c r="I144" i="39"/>
  <c r="J144" i="39"/>
  <c r="K144" i="39"/>
  <c r="L144" i="39"/>
  <c r="F134" i="39"/>
  <c r="G134" i="39"/>
  <c r="F136" i="39"/>
  <c r="G136" i="39"/>
  <c r="F138" i="39"/>
  <c r="G138" i="39"/>
  <c r="F140" i="39"/>
  <c r="G140" i="39"/>
  <c r="F142" i="39"/>
  <c r="G142" i="39"/>
  <c r="F144" i="39"/>
  <c r="G144" i="39"/>
  <c r="B134" i="39"/>
  <c r="C134" i="39"/>
  <c r="D134" i="39"/>
  <c r="E134" i="39"/>
  <c r="B136" i="39"/>
  <c r="C136" i="39"/>
  <c r="D136" i="39"/>
  <c r="E136" i="39"/>
  <c r="B138" i="39"/>
  <c r="C138" i="39"/>
  <c r="D138" i="39"/>
  <c r="E138" i="39"/>
  <c r="B140" i="39"/>
  <c r="C140" i="39"/>
  <c r="D140" i="39"/>
  <c r="E140" i="39"/>
  <c r="B142" i="39"/>
  <c r="C142" i="39"/>
  <c r="D142" i="39"/>
  <c r="E142" i="39"/>
  <c r="B144" i="39"/>
  <c r="C144" i="39"/>
  <c r="D144" i="39"/>
  <c r="E144" i="39"/>
  <c r="H127" i="39"/>
  <c r="I127" i="39"/>
  <c r="J127" i="39"/>
  <c r="K127" i="39"/>
  <c r="L127" i="39"/>
  <c r="F127" i="39"/>
  <c r="G127" i="39"/>
  <c r="B127" i="39"/>
  <c r="C127" i="39"/>
  <c r="D127" i="39"/>
  <c r="E127" i="39"/>
  <c r="H124" i="39"/>
  <c r="I124" i="39"/>
  <c r="J124" i="39"/>
  <c r="K124" i="39"/>
  <c r="L124" i="39"/>
  <c r="F124" i="39"/>
  <c r="G124" i="39"/>
  <c r="B124" i="39"/>
  <c r="C124" i="39"/>
  <c r="D124" i="39"/>
  <c r="E124" i="39"/>
  <c r="H110" i="39"/>
  <c r="I110" i="39"/>
  <c r="J110" i="39"/>
  <c r="K110" i="39"/>
  <c r="L110" i="39"/>
  <c r="H112" i="39"/>
  <c r="I112" i="39"/>
  <c r="J112" i="39"/>
  <c r="K112" i="39"/>
  <c r="L112" i="39"/>
  <c r="H114" i="39"/>
  <c r="I114" i="39"/>
  <c r="J114" i="39"/>
  <c r="K114" i="39"/>
  <c r="L114" i="39"/>
  <c r="H116" i="39"/>
  <c r="I116" i="39"/>
  <c r="J116" i="39"/>
  <c r="K116" i="39"/>
  <c r="L116" i="39"/>
  <c r="H118" i="39"/>
  <c r="I118" i="39"/>
  <c r="J118" i="39"/>
  <c r="K118" i="39"/>
  <c r="L118" i="39"/>
  <c r="H120" i="39"/>
  <c r="I120" i="39"/>
  <c r="J120" i="39"/>
  <c r="K120" i="39"/>
  <c r="L120" i="39"/>
  <c r="H122" i="39"/>
  <c r="I122" i="39"/>
  <c r="J122" i="39"/>
  <c r="K122" i="39"/>
  <c r="L122" i="39"/>
  <c r="H125" i="39"/>
  <c r="I125" i="39"/>
  <c r="J125" i="39"/>
  <c r="K125" i="39"/>
  <c r="L125" i="39"/>
  <c r="H129" i="39"/>
  <c r="I129" i="39"/>
  <c r="J129" i="39"/>
  <c r="K129" i="39"/>
  <c r="L129" i="39"/>
  <c r="H130" i="39"/>
  <c r="I130" i="39"/>
  <c r="J130" i="39"/>
  <c r="K130" i="39"/>
  <c r="L130" i="39"/>
  <c r="H132" i="39"/>
  <c r="I132" i="39"/>
  <c r="J132" i="39"/>
  <c r="K132" i="39"/>
  <c r="L132" i="39"/>
  <c r="F110" i="39"/>
  <c r="G110" i="39"/>
  <c r="F112" i="39"/>
  <c r="G112" i="39"/>
  <c r="F114" i="39"/>
  <c r="G114" i="39"/>
  <c r="F116" i="39"/>
  <c r="G116" i="39"/>
  <c r="F118" i="39"/>
  <c r="G118" i="39"/>
  <c r="F120" i="39"/>
  <c r="G120" i="39"/>
  <c r="F122" i="39"/>
  <c r="G122" i="39"/>
  <c r="F125" i="39"/>
  <c r="G125" i="39"/>
  <c r="F129" i="39"/>
  <c r="G129" i="39"/>
  <c r="F130" i="39"/>
  <c r="G130" i="39"/>
  <c r="F132" i="39"/>
  <c r="G132" i="39"/>
  <c r="B110" i="39"/>
  <c r="C110" i="39"/>
  <c r="D110" i="39"/>
  <c r="E110" i="39"/>
  <c r="B112" i="39"/>
  <c r="C112" i="39"/>
  <c r="D112" i="39"/>
  <c r="E112" i="39"/>
  <c r="B114" i="39"/>
  <c r="C114" i="39"/>
  <c r="D114" i="39"/>
  <c r="E114" i="39"/>
  <c r="B116" i="39"/>
  <c r="C116" i="39"/>
  <c r="D116" i="39"/>
  <c r="E116" i="39"/>
  <c r="B118" i="39"/>
  <c r="C118" i="39"/>
  <c r="D118" i="39"/>
  <c r="E118" i="39"/>
  <c r="B120" i="39"/>
  <c r="C120" i="39"/>
  <c r="D120" i="39"/>
  <c r="E120" i="39"/>
  <c r="B122" i="39"/>
  <c r="C122" i="39"/>
  <c r="D122" i="39"/>
  <c r="E122" i="39"/>
  <c r="B125" i="39"/>
  <c r="C125" i="39"/>
  <c r="D125" i="39"/>
  <c r="E125" i="39"/>
  <c r="B129" i="39"/>
  <c r="C129" i="39"/>
  <c r="D129" i="39"/>
  <c r="E129" i="39"/>
  <c r="B130" i="39"/>
  <c r="C130" i="39"/>
  <c r="D130" i="39"/>
  <c r="E130" i="39"/>
  <c r="B132" i="39"/>
  <c r="C132" i="39"/>
  <c r="D132" i="39"/>
  <c r="E132" i="39"/>
  <c r="C61" i="40" l="1"/>
  <c r="C59" i="40"/>
  <c r="G61" i="40"/>
  <c r="B61" i="40"/>
  <c r="B59" i="40"/>
  <c r="F61" i="40"/>
  <c r="E61" i="40"/>
  <c r="E59" i="40"/>
  <c r="G68" i="40"/>
  <c r="G59" i="40"/>
  <c r="D61" i="40"/>
  <c r="D59" i="40"/>
  <c r="F68" i="40"/>
  <c r="F59" i="40"/>
  <c r="F27" i="39"/>
  <c r="F24" i="40" s="1"/>
  <c r="G27" i="39"/>
  <c r="G24" i="40" s="1"/>
  <c r="F26" i="39"/>
  <c r="F25" i="40" s="1"/>
  <c r="G26" i="39"/>
  <c r="G25" i="40" s="1"/>
  <c r="F30" i="39"/>
  <c r="F29" i="40" s="1"/>
  <c r="G30" i="39"/>
  <c r="G29" i="40" s="1"/>
  <c r="F31" i="39"/>
  <c r="F33" i="40" s="1"/>
  <c r="G31" i="39"/>
  <c r="G33" i="40" s="1"/>
  <c r="F29" i="39"/>
  <c r="F20" i="40" s="1"/>
  <c r="G29" i="39"/>
  <c r="G20" i="40" s="1"/>
  <c r="F32" i="39"/>
  <c r="F34" i="40" s="1"/>
  <c r="G32" i="39"/>
  <c r="G34" i="40" s="1"/>
  <c r="B27" i="39"/>
  <c r="B24" i="40" s="1"/>
  <c r="C27" i="39"/>
  <c r="C24" i="40" s="1"/>
  <c r="D27" i="39"/>
  <c r="D24" i="40" s="1"/>
  <c r="E27" i="39"/>
  <c r="E24" i="40" s="1"/>
  <c r="B26" i="39"/>
  <c r="B25" i="40" s="1"/>
  <c r="C26" i="39"/>
  <c r="C25" i="40" s="1"/>
  <c r="D26" i="39"/>
  <c r="D25" i="40" s="1"/>
  <c r="E26" i="39"/>
  <c r="E25" i="40" s="1"/>
  <c r="B30" i="39"/>
  <c r="B29" i="40" s="1"/>
  <c r="C30" i="39"/>
  <c r="C29" i="40" s="1"/>
  <c r="D30" i="39"/>
  <c r="D29" i="40" s="1"/>
  <c r="E30" i="39"/>
  <c r="E29" i="40" s="1"/>
  <c r="B31" i="39"/>
  <c r="B33" i="40" s="1"/>
  <c r="C31" i="39"/>
  <c r="C33" i="40" s="1"/>
  <c r="D31" i="39"/>
  <c r="D33" i="40" s="1"/>
  <c r="E31" i="39"/>
  <c r="E33" i="40" s="1"/>
  <c r="B29" i="39"/>
  <c r="B20" i="40" s="1"/>
  <c r="C29" i="39"/>
  <c r="C20" i="40" s="1"/>
  <c r="D29" i="39"/>
  <c r="D20" i="40" s="1"/>
  <c r="E29" i="39"/>
  <c r="E20" i="40" s="1"/>
  <c r="B32" i="39"/>
  <c r="B34" i="40" s="1"/>
  <c r="C32" i="39"/>
  <c r="C34" i="40" s="1"/>
  <c r="D32" i="39"/>
  <c r="D34" i="40" s="1"/>
  <c r="E32" i="39"/>
  <c r="E34" i="40" s="1"/>
  <c r="F19" i="39"/>
  <c r="F16" i="40" s="1"/>
  <c r="G19" i="39"/>
  <c r="G16" i="40" s="1"/>
  <c r="F21" i="39"/>
  <c r="F15" i="40" s="1"/>
  <c r="G21" i="39"/>
  <c r="G15" i="40" s="1"/>
  <c r="F23" i="39"/>
  <c r="F17" i="40" s="1"/>
  <c r="G23" i="39"/>
  <c r="G17" i="40" s="1"/>
  <c r="B19" i="39"/>
  <c r="B16" i="40" s="1"/>
  <c r="C19" i="39"/>
  <c r="C16" i="40" s="1"/>
  <c r="D19" i="39"/>
  <c r="D16" i="40" s="1"/>
  <c r="E19" i="39"/>
  <c r="E16" i="40" s="1"/>
  <c r="B21" i="39"/>
  <c r="B15" i="40" s="1"/>
  <c r="C21" i="39"/>
  <c r="C15" i="40" s="1"/>
  <c r="D21" i="39"/>
  <c r="D15" i="40" s="1"/>
  <c r="E21" i="39"/>
  <c r="E15" i="40" s="1"/>
  <c r="B23" i="39"/>
  <c r="B17" i="40" s="1"/>
  <c r="C23" i="39"/>
  <c r="C17" i="40" s="1"/>
  <c r="D23" i="39"/>
  <c r="D17" i="40" s="1"/>
  <c r="E23" i="39"/>
  <c r="E17" i="40" s="1"/>
  <c r="F67" i="39" l="1"/>
  <c r="F54" i="40" s="1"/>
  <c r="G67" i="39"/>
  <c r="G54" i="40" s="1"/>
  <c r="F66" i="39"/>
  <c r="F53" i="40" s="1"/>
  <c r="G66" i="39"/>
  <c r="G53" i="40" s="1"/>
  <c r="F69" i="39"/>
  <c r="F52" i="40" s="1"/>
  <c r="G69" i="39"/>
  <c r="G52" i="40" s="1"/>
  <c r="B67" i="39"/>
  <c r="B54" i="40" s="1"/>
  <c r="C67" i="39"/>
  <c r="C54" i="40" s="1"/>
  <c r="D67" i="39"/>
  <c r="D54" i="40" s="1"/>
  <c r="E67" i="39"/>
  <c r="E54" i="40" s="1"/>
  <c r="B66" i="39"/>
  <c r="B53" i="40" s="1"/>
  <c r="C66" i="39"/>
  <c r="C53" i="40" s="1"/>
  <c r="D66" i="39"/>
  <c r="D53" i="40" s="1"/>
  <c r="E66" i="39"/>
  <c r="E53" i="40" s="1"/>
  <c r="B69" i="39"/>
  <c r="B52" i="40" s="1"/>
  <c r="C69" i="39"/>
  <c r="C52" i="40" s="1"/>
  <c r="D69" i="39"/>
  <c r="D52" i="40" s="1"/>
  <c r="E69" i="39"/>
  <c r="E52" i="40" s="1"/>
  <c r="F54" i="39" l="1"/>
  <c r="G54" i="39"/>
  <c r="B54" i="39"/>
  <c r="C54" i="39"/>
  <c r="D54" i="39"/>
  <c r="E54" i="39"/>
  <c r="F52" i="39"/>
  <c r="G52" i="39"/>
  <c r="B52" i="39"/>
  <c r="C52" i="39"/>
  <c r="D52" i="39"/>
  <c r="E52" i="39"/>
  <c r="F50" i="39"/>
  <c r="G50" i="39"/>
  <c r="B50" i="39"/>
  <c r="C50" i="39"/>
  <c r="D50" i="39"/>
  <c r="E50" i="39"/>
  <c r="N17" i="32" l="1"/>
  <c r="O17" i="32"/>
  <c r="P17" i="32"/>
  <c r="Q17" i="32"/>
  <c r="R17" i="32"/>
  <c r="N20" i="32"/>
  <c r="O20" i="32"/>
  <c r="P20" i="32"/>
  <c r="Q20" i="32"/>
  <c r="R20" i="32"/>
  <c r="F73" i="39"/>
  <c r="F62" i="40" s="1"/>
  <c r="G73" i="39"/>
  <c r="G62" i="40" s="1"/>
  <c r="F75" i="39"/>
  <c r="F69" i="40" s="1"/>
  <c r="G75" i="39"/>
  <c r="G69" i="40" s="1"/>
  <c r="F72" i="39"/>
  <c r="F57" i="40" s="1"/>
  <c r="G72" i="39"/>
  <c r="G57" i="40" s="1"/>
  <c r="F74" i="39"/>
  <c r="F70" i="40" s="1"/>
  <c r="G74" i="39"/>
  <c r="G70" i="40" s="1"/>
  <c r="F77" i="39"/>
  <c r="F77" i="40" s="1"/>
  <c r="G77" i="39"/>
  <c r="G77" i="40" s="1"/>
  <c r="F78" i="39"/>
  <c r="F76" i="40" s="1"/>
  <c r="G78" i="39"/>
  <c r="G76" i="40" s="1"/>
  <c r="F76" i="39"/>
  <c r="F71" i="40" s="1"/>
  <c r="G76" i="39"/>
  <c r="G71" i="40" s="1"/>
  <c r="B73" i="39"/>
  <c r="B62" i="40" s="1"/>
  <c r="C73" i="39"/>
  <c r="C62" i="40" s="1"/>
  <c r="D73" i="39"/>
  <c r="D62" i="40" s="1"/>
  <c r="E73" i="39"/>
  <c r="E62" i="40" s="1"/>
  <c r="B75" i="39"/>
  <c r="B69" i="40" s="1"/>
  <c r="C75" i="39"/>
  <c r="C69" i="40" s="1"/>
  <c r="D75" i="39"/>
  <c r="D69" i="40" s="1"/>
  <c r="E75" i="39"/>
  <c r="E69" i="40" s="1"/>
  <c r="B72" i="39"/>
  <c r="B57" i="40" s="1"/>
  <c r="C72" i="39"/>
  <c r="C57" i="40" s="1"/>
  <c r="D72" i="39"/>
  <c r="D57" i="40" s="1"/>
  <c r="E72" i="39"/>
  <c r="E57" i="40" s="1"/>
  <c r="B74" i="39"/>
  <c r="B70" i="40" s="1"/>
  <c r="C74" i="39"/>
  <c r="C70" i="40" s="1"/>
  <c r="D74" i="39"/>
  <c r="D70" i="40" s="1"/>
  <c r="E74" i="39"/>
  <c r="E70" i="40" s="1"/>
  <c r="B77" i="39"/>
  <c r="B77" i="40" s="1"/>
  <c r="C77" i="39"/>
  <c r="C77" i="40" s="1"/>
  <c r="D77" i="39"/>
  <c r="D77" i="40" s="1"/>
  <c r="E77" i="39"/>
  <c r="E77" i="40" s="1"/>
  <c r="B78" i="39"/>
  <c r="B76" i="40" s="1"/>
  <c r="C78" i="39"/>
  <c r="C76" i="40" s="1"/>
  <c r="D78" i="39"/>
  <c r="D76" i="40" s="1"/>
  <c r="E78" i="39"/>
  <c r="E76" i="40" s="1"/>
  <c r="B76" i="39"/>
  <c r="B71" i="40" s="1"/>
  <c r="C76" i="39"/>
  <c r="C71" i="40" s="1"/>
  <c r="D76" i="39"/>
  <c r="D71" i="40" s="1"/>
  <c r="E76" i="39"/>
  <c r="E71" i="40" s="1"/>
  <c r="N22" i="32"/>
  <c r="O22" i="32"/>
  <c r="P22" i="32"/>
  <c r="Q22" i="32"/>
  <c r="R22" i="32"/>
  <c r="F58" i="39"/>
  <c r="F49" i="40" s="1"/>
  <c r="G58" i="39"/>
  <c r="G49" i="40" s="1"/>
  <c r="F60" i="39"/>
  <c r="F46" i="40" s="1"/>
  <c r="G60" i="39"/>
  <c r="G46" i="40" s="1"/>
  <c r="F61" i="39"/>
  <c r="F48" i="40" s="1"/>
  <c r="G61" i="39"/>
  <c r="G48" i="40" s="1"/>
  <c r="F63" i="39"/>
  <c r="F47" i="40" s="1"/>
  <c r="G63" i="39"/>
  <c r="G47" i="40" s="1"/>
  <c r="B58" i="39"/>
  <c r="B49" i="40" s="1"/>
  <c r="C58" i="39"/>
  <c r="C49" i="40" s="1"/>
  <c r="D58" i="39"/>
  <c r="D49" i="40" s="1"/>
  <c r="E58" i="39"/>
  <c r="E49" i="40" s="1"/>
  <c r="B60" i="39"/>
  <c r="B46" i="40" s="1"/>
  <c r="C60" i="39"/>
  <c r="C46" i="40" s="1"/>
  <c r="D60" i="39"/>
  <c r="D46" i="40" s="1"/>
  <c r="E60" i="39"/>
  <c r="E46" i="40" s="1"/>
  <c r="B61" i="39"/>
  <c r="B48" i="40" s="1"/>
  <c r="C61" i="39"/>
  <c r="C48" i="40" s="1"/>
  <c r="D61" i="39"/>
  <c r="D48" i="40" s="1"/>
  <c r="E61" i="39"/>
  <c r="E48" i="40" s="1"/>
  <c r="B63" i="39"/>
  <c r="B47" i="40" s="1"/>
  <c r="C63" i="39"/>
  <c r="C47" i="40" s="1"/>
  <c r="D63" i="39"/>
  <c r="D47" i="40" s="1"/>
  <c r="E63" i="39"/>
  <c r="E47" i="40" s="1"/>
  <c r="F5" i="39"/>
  <c r="G5" i="39"/>
  <c r="F7" i="39"/>
  <c r="G7" i="39"/>
  <c r="F12" i="39"/>
  <c r="G12" i="39"/>
  <c r="F11" i="39"/>
  <c r="G11" i="39"/>
  <c r="F9" i="39"/>
  <c r="G9" i="39"/>
  <c r="F10" i="39"/>
  <c r="G10" i="39"/>
  <c r="F14" i="39"/>
  <c r="G14" i="39"/>
  <c r="F16" i="39"/>
  <c r="G16" i="39"/>
  <c r="B5" i="39"/>
  <c r="C5" i="39"/>
  <c r="D5" i="39"/>
  <c r="E5" i="39"/>
  <c r="B7" i="39"/>
  <c r="C7" i="39"/>
  <c r="D7" i="39"/>
  <c r="E7" i="39"/>
  <c r="B12" i="39"/>
  <c r="C12" i="39"/>
  <c r="D12" i="39"/>
  <c r="E12" i="39"/>
  <c r="B11" i="39"/>
  <c r="C11" i="39"/>
  <c r="D11" i="39"/>
  <c r="E11" i="39"/>
  <c r="B9" i="39"/>
  <c r="C9" i="39"/>
  <c r="D9" i="39"/>
  <c r="E9" i="39"/>
  <c r="B10" i="39"/>
  <c r="C10" i="39"/>
  <c r="D10" i="39"/>
  <c r="E10" i="39"/>
  <c r="B14" i="39"/>
  <c r="C14" i="39"/>
  <c r="D14" i="39"/>
  <c r="E14" i="39"/>
  <c r="B16" i="39"/>
  <c r="C16" i="39"/>
  <c r="D16" i="39"/>
  <c r="E16" i="39"/>
  <c r="N13" i="16"/>
  <c r="H9" i="39" s="1"/>
  <c r="V24" i="38"/>
  <c r="R24" i="38"/>
  <c r="O24" i="38"/>
  <c r="N24" i="38"/>
  <c r="P24" i="38"/>
  <c r="V23" i="38"/>
  <c r="R23" i="38"/>
  <c r="P23" i="38"/>
  <c r="U23" i="38"/>
  <c r="O23" i="38"/>
  <c r="N23" i="38"/>
  <c r="V22" i="38"/>
  <c r="R22" i="38"/>
  <c r="U22" i="38"/>
  <c r="P22" i="38"/>
  <c r="Q22" i="38"/>
  <c r="O22" i="38"/>
  <c r="N22" i="38"/>
  <c r="V21" i="38"/>
  <c r="R21" i="38"/>
  <c r="O21" i="38"/>
  <c r="N21" i="38"/>
  <c r="P21" i="38"/>
  <c r="V20" i="38"/>
  <c r="R20" i="38"/>
  <c r="O20" i="38"/>
  <c r="N20" i="38"/>
  <c r="P20" i="38"/>
  <c r="V19" i="38"/>
  <c r="R19" i="38"/>
  <c r="O19" i="38"/>
  <c r="I107" i="39" s="1"/>
  <c r="I75" i="40" s="1"/>
  <c r="N19" i="38"/>
  <c r="H107" i="39" s="1"/>
  <c r="H75" i="40" s="1"/>
  <c r="V18" i="38"/>
  <c r="R18" i="38"/>
  <c r="U18" i="38"/>
  <c r="P18" i="38"/>
  <c r="Q18" i="38"/>
  <c r="O18" i="38"/>
  <c r="N18" i="38"/>
  <c r="V17" i="38"/>
  <c r="R17" i="38"/>
  <c r="O17" i="38"/>
  <c r="N17" i="38"/>
  <c r="P17" i="38"/>
  <c r="V16" i="38"/>
  <c r="R16" i="38"/>
  <c r="O16" i="38"/>
  <c r="I102" i="39" s="1"/>
  <c r="N16" i="38"/>
  <c r="H102" i="39" s="1"/>
  <c r="V15" i="38"/>
  <c r="R15" i="38"/>
  <c r="O15" i="38"/>
  <c r="I104" i="39" s="1"/>
  <c r="I83" i="40" s="1"/>
  <c r="N15" i="38"/>
  <c r="H104" i="39" s="1"/>
  <c r="H83" i="40" s="1"/>
  <c r="V14" i="38"/>
  <c r="R14" i="38"/>
  <c r="O14" i="38"/>
  <c r="I103" i="39" s="1"/>
  <c r="I78" i="40" s="1"/>
  <c r="N14" i="38"/>
  <c r="H103" i="39" s="1"/>
  <c r="H78" i="40" s="1"/>
  <c r="V13" i="38"/>
  <c r="O13" i="38"/>
  <c r="I105" i="39" s="1"/>
  <c r="I63" i="40" s="1"/>
  <c r="N13" i="38"/>
  <c r="V12" i="38"/>
  <c r="R12" i="38"/>
  <c r="O12" i="38"/>
  <c r="N12" i="38"/>
  <c r="V11" i="38"/>
  <c r="R11" i="38"/>
  <c r="O11" i="38"/>
  <c r="I98" i="39" s="1"/>
  <c r="I82" i="40" s="1"/>
  <c r="N11" i="38"/>
  <c r="H98" i="39" s="1"/>
  <c r="V10" i="38"/>
  <c r="R10" i="38"/>
  <c r="O10" i="38"/>
  <c r="I100" i="39" s="1"/>
  <c r="N10" i="38"/>
  <c r="H100" i="39" s="1"/>
  <c r="V9" i="38"/>
  <c r="R9" i="38"/>
  <c r="O9" i="38"/>
  <c r="I99" i="39" s="1"/>
  <c r="I64" i="40" s="1"/>
  <c r="N9" i="38"/>
  <c r="H99" i="39" s="1"/>
  <c r="H64" i="40" s="1"/>
  <c r="V24" i="37"/>
  <c r="R24" i="37"/>
  <c r="O24" i="37"/>
  <c r="N24" i="37"/>
  <c r="P24" i="37"/>
  <c r="V23" i="37"/>
  <c r="R23" i="37"/>
  <c r="P23" i="37"/>
  <c r="U23" i="37"/>
  <c r="O23" i="37"/>
  <c r="N23" i="37"/>
  <c r="V22" i="37"/>
  <c r="R22" i="37"/>
  <c r="U22" i="37"/>
  <c r="P22" i="37"/>
  <c r="Q22" i="37"/>
  <c r="O22" i="37"/>
  <c r="N22" i="37"/>
  <c r="V21" i="37"/>
  <c r="R21" i="37"/>
  <c r="O21" i="37"/>
  <c r="N21" i="37"/>
  <c r="P21" i="37"/>
  <c r="V20" i="37"/>
  <c r="R20" i="37"/>
  <c r="O20" i="37"/>
  <c r="I96" i="39" s="1"/>
  <c r="I86" i="40" s="1"/>
  <c r="N20" i="37"/>
  <c r="V19" i="37"/>
  <c r="R19" i="37"/>
  <c r="O19" i="37"/>
  <c r="I95" i="39" s="1"/>
  <c r="I81" i="40" s="1"/>
  <c r="N19" i="37"/>
  <c r="H95" i="39" s="1"/>
  <c r="H81" i="40" s="1"/>
  <c r="V18" i="37"/>
  <c r="R18" i="37"/>
  <c r="O18" i="37"/>
  <c r="I93" i="39" s="1"/>
  <c r="N18" i="37"/>
  <c r="H93" i="39" s="1"/>
  <c r="V17" i="37"/>
  <c r="R17" i="37"/>
  <c r="O17" i="37"/>
  <c r="I94" i="39" s="1"/>
  <c r="I60" i="40" s="1"/>
  <c r="N17" i="37"/>
  <c r="H94" i="39" s="1"/>
  <c r="H60" i="40" s="1"/>
  <c r="V16" i="37"/>
  <c r="R16" i="37"/>
  <c r="O16" i="37"/>
  <c r="N16" i="37"/>
  <c r="P16" i="37"/>
  <c r="V15" i="37"/>
  <c r="R15" i="37"/>
  <c r="P15" i="37"/>
  <c r="U15" i="37"/>
  <c r="O15" i="37"/>
  <c r="N15" i="37"/>
  <c r="V14" i="37"/>
  <c r="R14" i="37"/>
  <c r="O14" i="37"/>
  <c r="N14" i="37"/>
  <c r="V13" i="37"/>
  <c r="R13" i="37"/>
  <c r="O13" i="37"/>
  <c r="I88" i="39" s="1"/>
  <c r="N13" i="37"/>
  <c r="H88" i="39" s="1"/>
  <c r="V12" i="37"/>
  <c r="R12" i="37"/>
  <c r="O12" i="37"/>
  <c r="I91" i="39" s="1"/>
  <c r="N12" i="37"/>
  <c r="H91" i="39" s="1"/>
  <c r="V11" i="37"/>
  <c r="R11" i="37"/>
  <c r="O11" i="37"/>
  <c r="I89" i="39" s="1"/>
  <c r="I65" i="40" s="1"/>
  <c r="N11" i="37"/>
  <c r="H89" i="39" s="1"/>
  <c r="H65" i="40" s="1"/>
  <c r="V10" i="37"/>
  <c r="R10" i="37"/>
  <c r="O10" i="37"/>
  <c r="I90" i="39" s="1"/>
  <c r="I58" i="40" s="1"/>
  <c r="N10" i="37"/>
  <c r="H90" i="39" s="1"/>
  <c r="H58" i="40" s="1"/>
  <c r="V9" i="37"/>
  <c r="R9" i="37"/>
  <c r="O9" i="37"/>
  <c r="N9" i="37"/>
  <c r="P9" i="37"/>
  <c r="V24" i="36"/>
  <c r="R24" i="36"/>
  <c r="O24" i="36"/>
  <c r="N24" i="36"/>
  <c r="P24" i="36"/>
  <c r="V23" i="36"/>
  <c r="R23" i="36"/>
  <c r="P23" i="36"/>
  <c r="U23" i="36"/>
  <c r="O23" i="36"/>
  <c r="N23" i="36"/>
  <c r="V22" i="36"/>
  <c r="R22" i="36"/>
  <c r="U22" i="36"/>
  <c r="P22" i="36"/>
  <c r="Q22" i="36"/>
  <c r="O22" i="36"/>
  <c r="N22" i="36"/>
  <c r="V21" i="36"/>
  <c r="R21" i="36"/>
  <c r="O21" i="36"/>
  <c r="N21" i="36"/>
  <c r="P21" i="36"/>
  <c r="V20" i="36"/>
  <c r="R20" i="36"/>
  <c r="O20" i="36"/>
  <c r="N20" i="36"/>
  <c r="P20" i="36"/>
  <c r="V19" i="36"/>
  <c r="R19" i="36"/>
  <c r="P19" i="36"/>
  <c r="U19" i="36"/>
  <c r="O19" i="36"/>
  <c r="N19" i="36"/>
  <c r="V18" i="36"/>
  <c r="R18" i="36"/>
  <c r="U18" i="36"/>
  <c r="P18" i="36"/>
  <c r="Q18" i="36"/>
  <c r="O18" i="36"/>
  <c r="N18" i="36"/>
  <c r="V17" i="36"/>
  <c r="R17" i="36"/>
  <c r="O17" i="36"/>
  <c r="N17" i="36"/>
  <c r="P17" i="36"/>
  <c r="V16" i="36"/>
  <c r="R16" i="36"/>
  <c r="O16" i="36"/>
  <c r="N16" i="36"/>
  <c r="P16" i="36"/>
  <c r="V15" i="36"/>
  <c r="R15" i="36"/>
  <c r="O15" i="36"/>
  <c r="I80" i="39" s="1"/>
  <c r="N15" i="36"/>
  <c r="H80" i="39" s="1"/>
  <c r="V14" i="36"/>
  <c r="R14" i="36"/>
  <c r="O14" i="36"/>
  <c r="I81" i="39" s="1"/>
  <c r="N14" i="36"/>
  <c r="H81" i="39" s="1"/>
  <c r="V13" i="36"/>
  <c r="R13" i="36"/>
  <c r="O13" i="36"/>
  <c r="I85" i="39" s="1"/>
  <c r="N13" i="36"/>
  <c r="H85" i="39" s="1"/>
  <c r="V12" i="36"/>
  <c r="R12" i="36"/>
  <c r="O12" i="36"/>
  <c r="I83" i="39" s="1"/>
  <c r="I67" i="40" s="1"/>
  <c r="N12" i="36"/>
  <c r="H83" i="39" s="1"/>
  <c r="H67" i="40" s="1"/>
  <c r="V11" i="36"/>
  <c r="R11" i="36"/>
  <c r="O11" i="36"/>
  <c r="I86" i="39" s="1"/>
  <c r="N11" i="36"/>
  <c r="H86" i="39" s="1"/>
  <c r="V10" i="36"/>
  <c r="R10" i="36"/>
  <c r="O10" i="36"/>
  <c r="I84" i="39" s="1"/>
  <c r="I61" i="40" s="1"/>
  <c r="N10" i="36"/>
  <c r="H84" i="39" s="1"/>
  <c r="H61" i="40" s="1"/>
  <c r="V9" i="36"/>
  <c r="R9" i="36"/>
  <c r="O9" i="36"/>
  <c r="I82" i="39" s="1"/>
  <c r="I59" i="40" s="1"/>
  <c r="N9" i="36"/>
  <c r="H82" i="39" s="1"/>
  <c r="H59" i="40" s="1"/>
  <c r="V24" i="35"/>
  <c r="R24" i="35"/>
  <c r="O24" i="35"/>
  <c r="N24" i="35"/>
  <c r="P24" i="35"/>
  <c r="V23" i="35"/>
  <c r="R23" i="35"/>
  <c r="O23" i="35"/>
  <c r="I47" i="39" s="1"/>
  <c r="I32" i="40" s="1"/>
  <c r="N23" i="35"/>
  <c r="V22" i="35"/>
  <c r="R22" i="35"/>
  <c r="O22" i="35"/>
  <c r="I46" i="39" s="1"/>
  <c r="I31" i="40" s="1"/>
  <c r="N22" i="35"/>
  <c r="H46" i="39" s="1"/>
  <c r="H31" i="40" s="1"/>
  <c r="V21" i="35"/>
  <c r="R21" i="35"/>
  <c r="O21" i="35"/>
  <c r="I45" i="39" s="1"/>
  <c r="I21" i="40" s="1"/>
  <c r="N21" i="35"/>
  <c r="H45" i="39" s="1"/>
  <c r="H21" i="40" s="1"/>
  <c r="V20" i="35"/>
  <c r="R20" i="35"/>
  <c r="O20" i="35"/>
  <c r="I44" i="39" s="1"/>
  <c r="I28" i="40" s="1"/>
  <c r="N20" i="35"/>
  <c r="H44" i="39" s="1"/>
  <c r="H28" i="40" s="1"/>
  <c r="V19" i="35"/>
  <c r="R19" i="35"/>
  <c r="O19" i="35"/>
  <c r="N19" i="35"/>
  <c r="V18" i="35"/>
  <c r="R18" i="35"/>
  <c r="O18" i="35"/>
  <c r="N18" i="35"/>
  <c r="V17" i="35"/>
  <c r="R17" i="35"/>
  <c r="O17" i="35"/>
  <c r="I42" i="39" s="1"/>
  <c r="I26" i="40" s="1"/>
  <c r="N17" i="35"/>
  <c r="H42" i="39" s="1"/>
  <c r="H26" i="40" s="1"/>
  <c r="V16" i="35"/>
  <c r="R16" i="35"/>
  <c r="O16" i="35"/>
  <c r="I41" i="39" s="1"/>
  <c r="I27" i="40" s="1"/>
  <c r="N16" i="35"/>
  <c r="H41" i="39" s="1"/>
  <c r="H27" i="40" s="1"/>
  <c r="V15" i="35"/>
  <c r="R15" i="35"/>
  <c r="P15" i="35"/>
  <c r="U15" i="35"/>
  <c r="O15" i="35"/>
  <c r="N15" i="35"/>
  <c r="V14" i="35"/>
  <c r="R14" i="35"/>
  <c r="O14" i="35"/>
  <c r="I39" i="39" s="1"/>
  <c r="I22" i="40" s="1"/>
  <c r="N14" i="35"/>
  <c r="H39" i="39" s="1"/>
  <c r="H22" i="40" s="1"/>
  <c r="V13" i="35"/>
  <c r="R13" i="35"/>
  <c r="O13" i="35"/>
  <c r="I38" i="39" s="1"/>
  <c r="I37" i="40" s="1"/>
  <c r="N13" i="35"/>
  <c r="H38" i="39" s="1"/>
  <c r="H37" i="40" s="1"/>
  <c r="V12" i="35"/>
  <c r="R12" i="35"/>
  <c r="O12" i="35"/>
  <c r="I37" i="39" s="1"/>
  <c r="I35" i="40" s="1"/>
  <c r="N12" i="35"/>
  <c r="H37" i="39" s="1"/>
  <c r="H35" i="40" s="1"/>
  <c r="V11" i="35"/>
  <c r="R11" i="35"/>
  <c r="O11" i="35"/>
  <c r="I36" i="39" s="1"/>
  <c r="I36" i="40" s="1"/>
  <c r="N11" i="35"/>
  <c r="H36" i="39" s="1"/>
  <c r="H36" i="40" s="1"/>
  <c r="V10" i="35"/>
  <c r="R10" i="35"/>
  <c r="O10" i="35"/>
  <c r="I35" i="39" s="1"/>
  <c r="I30" i="40" s="1"/>
  <c r="N10" i="35"/>
  <c r="H35" i="39" s="1"/>
  <c r="H30" i="40" s="1"/>
  <c r="V9" i="35"/>
  <c r="R9" i="35"/>
  <c r="O9" i="35"/>
  <c r="I34" i="39" s="1"/>
  <c r="I23" i="40" s="1"/>
  <c r="N9" i="35"/>
  <c r="H34" i="39" s="1"/>
  <c r="H23" i="40" s="1"/>
  <c r="V24" i="34"/>
  <c r="R24" i="34"/>
  <c r="O24" i="34"/>
  <c r="N24" i="34"/>
  <c r="P24" i="34"/>
  <c r="V23" i="34"/>
  <c r="R23" i="34"/>
  <c r="P23" i="34"/>
  <c r="U23" i="34"/>
  <c r="O23" i="34"/>
  <c r="N23" i="34"/>
  <c r="V22" i="34"/>
  <c r="R22" i="34"/>
  <c r="U22" i="34"/>
  <c r="P22" i="34"/>
  <c r="Q22" i="34"/>
  <c r="O22" i="34"/>
  <c r="N22" i="34"/>
  <c r="V21" i="34"/>
  <c r="R21" i="34"/>
  <c r="O21" i="34"/>
  <c r="N21" i="34"/>
  <c r="P21" i="34"/>
  <c r="V20" i="34"/>
  <c r="R20" i="34"/>
  <c r="O20" i="34"/>
  <c r="N20" i="34"/>
  <c r="P20" i="34"/>
  <c r="V19" i="34"/>
  <c r="R19" i="34"/>
  <c r="P19" i="34"/>
  <c r="U19" i="34"/>
  <c r="O19" i="34"/>
  <c r="N19" i="34"/>
  <c r="V18" i="34"/>
  <c r="R18" i="34"/>
  <c r="U18" i="34"/>
  <c r="P18" i="34"/>
  <c r="Q18" i="34"/>
  <c r="O18" i="34"/>
  <c r="N18" i="34"/>
  <c r="V17" i="34"/>
  <c r="R17" i="34"/>
  <c r="O17" i="34"/>
  <c r="N17" i="34"/>
  <c r="P17" i="34"/>
  <c r="V16" i="34"/>
  <c r="R16" i="34"/>
  <c r="O16" i="34"/>
  <c r="N16" i="34"/>
  <c r="P16" i="34"/>
  <c r="V15" i="34"/>
  <c r="R15" i="34"/>
  <c r="O15" i="34"/>
  <c r="I76" i="39" s="1"/>
  <c r="I71" i="40" s="1"/>
  <c r="N15" i="34"/>
  <c r="H76" i="39" s="1"/>
  <c r="H71" i="40" s="1"/>
  <c r="V14" i="34"/>
  <c r="R14" i="34"/>
  <c r="O14" i="34"/>
  <c r="I78" i="39" s="1"/>
  <c r="I76" i="40" s="1"/>
  <c r="N14" i="34"/>
  <c r="H78" i="39" s="1"/>
  <c r="H76" i="40" s="1"/>
  <c r="V13" i="34"/>
  <c r="R13" i="34"/>
  <c r="O13" i="34"/>
  <c r="I77" i="39" s="1"/>
  <c r="I77" i="40" s="1"/>
  <c r="N13" i="34"/>
  <c r="H77" i="39" s="1"/>
  <c r="H77" i="40" s="1"/>
  <c r="V12" i="34"/>
  <c r="R12" i="34"/>
  <c r="O12" i="34"/>
  <c r="I74" i="39" s="1"/>
  <c r="I70" i="40" s="1"/>
  <c r="N12" i="34"/>
  <c r="H74" i="39" s="1"/>
  <c r="H70" i="40" s="1"/>
  <c r="V11" i="34"/>
  <c r="R11" i="34"/>
  <c r="O11" i="34"/>
  <c r="I72" i="39" s="1"/>
  <c r="I57" i="40" s="1"/>
  <c r="N11" i="34"/>
  <c r="H72" i="39" s="1"/>
  <c r="H57" i="40" s="1"/>
  <c r="V10" i="34"/>
  <c r="R10" i="34"/>
  <c r="O10" i="34"/>
  <c r="I75" i="39" s="1"/>
  <c r="I69" i="40" s="1"/>
  <c r="N10" i="34"/>
  <c r="H75" i="39" s="1"/>
  <c r="H69" i="40" s="1"/>
  <c r="V9" i="34"/>
  <c r="R9" i="34"/>
  <c r="O9" i="34"/>
  <c r="I73" i="39" s="1"/>
  <c r="I62" i="40" s="1"/>
  <c r="N9" i="34"/>
  <c r="H73" i="39" s="1"/>
  <c r="H62" i="40" s="1"/>
  <c r="V24" i="33"/>
  <c r="R24" i="33"/>
  <c r="O24" i="33"/>
  <c r="N24" i="33"/>
  <c r="P24" i="33"/>
  <c r="V23" i="33"/>
  <c r="R23" i="33"/>
  <c r="P23" i="33"/>
  <c r="U23" i="33"/>
  <c r="O23" i="33"/>
  <c r="N23" i="33"/>
  <c r="V22" i="33"/>
  <c r="R22" i="33"/>
  <c r="U22" i="33"/>
  <c r="P22" i="33"/>
  <c r="Q22" i="33"/>
  <c r="O22" i="33"/>
  <c r="N22" i="33"/>
  <c r="V21" i="33"/>
  <c r="R21" i="33"/>
  <c r="O21" i="33"/>
  <c r="N21" i="33"/>
  <c r="P21" i="33"/>
  <c r="V20" i="33"/>
  <c r="O20" i="33"/>
  <c r="N20" i="33"/>
  <c r="V19" i="33"/>
  <c r="O19" i="33"/>
  <c r="N19" i="33"/>
  <c r="V18" i="33"/>
  <c r="O18" i="33"/>
  <c r="N18" i="33"/>
  <c r="V17" i="33"/>
  <c r="R17" i="33"/>
  <c r="O17" i="33"/>
  <c r="N17" i="33"/>
  <c r="P17" i="33"/>
  <c r="V16" i="33"/>
  <c r="O16" i="33"/>
  <c r="N16" i="33"/>
  <c r="V15" i="33"/>
  <c r="O15" i="33"/>
  <c r="N15" i="33"/>
  <c r="V14" i="33"/>
  <c r="O14" i="33"/>
  <c r="N14" i="33"/>
  <c r="V13" i="33"/>
  <c r="O13" i="33"/>
  <c r="N13" i="33"/>
  <c r="P13" i="33" s="1"/>
  <c r="V12" i="33"/>
  <c r="O12" i="33"/>
  <c r="N12" i="33"/>
  <c r="V11" i="33"/>
  <c r="O11" i="33"/>
  <c r="N11" i="33"/>
  <c r="V10" i="33"/>
  <c r="O10" i="33"/>
  <c r="N10" i="33"/>
  <c r="V9" i="33"/>
  <c r="O9" i="33"/>
  <c r="N9" i="33"/>
  <c r="P9" i="33" s="1"/>
  <c r="V24" i="32"/>
  <c r="R24" i="32"/>
  <c r="O24" i="32"/>
  <c r="N24" i="32"/>
  <c r="P24" i="32"/>
  <c r="V23" i="32"/>
  <c r="O23" i="32"/>
  <c r="I54" i="39" s="1"/>
  <c r="N23" i="32"/>
  <c r="H54" i="39" s="1"/>
  <c r="V22" i="32"/>
  <c r="V21" i="32"/>
  <c r="O21" i="32"/>
  <c r="I52" i="39" s="1"/>
  <c r="N21" i="32"/>
  <c r="H52" i="39" s="1"/>
  <c r="V20" i="32"/>
  <c r="U20" i="32"/>
  <c r="V19" i="32"/>
  <c r="O19" i="32"/>
  <c r="I50" i="39" s="1"/>
  <c r="N19" i="32"/>
  <c r="H50" i="39" s="1"/>
  <c r="V18" i="32"/>
  <c r="O18" i="32"/>
  <c r="N18" i="32"/>
  <c r="V17" i="32"/>
  <c r="U17" i="32"/>
  <c r="V16" i="32"/>
  <c r="R16" i="32"/>
  <c r="P16" i="32"/>
  <c r="U16" i="32"/>
  <c r="O16" i="32"/>
  <c r="N16" i="32"/>
  <c r="V15" i="32"/>
  <c r="R15" i="32"/>
  <c r="O15" i="32"/>
  <c r="I32" i="39" s="1"/>
  <c r="I34" i="40" s="1"/>
  <c r="N15" i="32"/>
  <c r="V14" i="32"/>
  <c r="R14" i="32"/>
  <c r="O14" i="32"/>
  <c r="I29" i="39" s="1"/>
  <c r="I20" i="40" s="1"/>
  <c r="N14" i="32"/>
  <c r="V13" i="32"/>
  <c r="R13" i="32"/>
  <c r="O13" i="32"/>
  <c r="I31" i="39" s="1"/>
  <c r="I33" i="40" s="1"/>
  <c r="N13" i="32"/>
  <c r="H31" i="39" s="1"/>
  <c r="H33" i="40" s="1"/>
  <c r="V12" i="32"/>
  <c r="R12" i="32"/>
  <c r="O12" i="32"/>
  <c r="I30" i="39" s="1"/>
  <c r="I29" i="40" s="1"/>
  <c r="N12" i="32"/>
  <c r="H30" i="39" s="1"/>
  <c r="H29" i="40" s="1"/>
  <c r="V11" i="32"/>
  <c r="R11" i="32"/>
  <c r="O11" i="32"/>
  <c r="N11" i="32"/>
  <c r="V10" i="32"/>
  <c r="R10" i="32"/>
  <c r="O10" i="32"/>
  <c r="I26" i="39" s="1"/>
  <c r="I25" i="40" s="1"/>
  <c r="N10" i="32"/>
  <c r="H26" i="39" s="1"/>
  <c r="H25" i="40" s="1"/>
  <c r="V9" i="32"/>
  <c r="R9" i="32"/>
  <c r="O9" i="32"/>
  <c r="I27" i="39" s="1"/>
  <c r="I24" i="40" s="1"/>
  <c r="N9" i="32"/>
  <c r="H27" i="39" s="1"/>
  <c r="H24" i="40" s="1"/>
  <c r="U24" i="38"/>
  <c r="Q24" i="38"/>
  <c r="Q17" i="38"/>
  <c r="U17" i="38"/>
  <c r="U20" i="38"/>
  <c r="Q20" i="38"/>
  <c r="Q21" i="38"/>
  <c r="U21" i="38"/>
  <c r="Q23" i="38"/>
  <c r="Q9" i="37"/>
  <c r="U9" i="37"/>
  <c r="U24" i="37"/>
  <c r="Q24" i="37"/>
  <c r="Q16" i="37"/>
  <c r="U16" i="37"/>
  <c r="Q21" i="37"/>
  <c r="U21" i="37"/>
  <c r="Q15" i="37"/>
  <c r="Q23" i="37"/>
  <c r="U24" i="36"/>
  <c r="Q24" i="36"/>
  <c r="U16" i="36"/>
  <c r="Q16" i="36"/>
  <c r="Q17" i="36"/>
  <c r="U17" i="36"/>
  <c r="U20" i="36"/>
  <c r="Q20" i="36"/>
  <c r="Q21" i="36"/>
  <c r="U21" i="36"/>
  <c r="Q19" i="36"/>
  <c r="Q23" i="36"/>
  <c r="U24" i="35"/>
  <c r="Q24" i="35"/>
  <c r="Q15" i="35"/>
  <c r="Q24" i="34"/>
  <c r="U24" i="34"/>
  <c r="Q16" i="34"/>
  <c r="U16" i="34"/>
  <c r="Q17" i="34"/>
  <c r="U17" i="34"/>
  <c r="Q20" i="34"/>
  <c r="U20" i="34"/>
  <c r="Q21" i="34"/>
  <c r="U21" i="34"/>
  <c r="Q23" i="34"/>
  <c r="Q19" i="34"/>
  <c r="Q24" i="33"/>
  <c r="U24" i="33"/>
  <c r="Q17" i="33"/>
  <c r="U17" i="33"/>
  <c r="Q21" i="33"/>
  <c r="U21" i="33"/>
  <c r="Q23" i="33"/>
  <c r="U22" i="32"/>
  <c r="U24" i="32"/>
  <c r="Q24" i="32"/>
  <c r="Q16" i="32"/>
  <c r="V24" i="31"/>
  <c r="O24" i="31"/>
  <c r="N24" i="31"/>
  <c r="V23" i="31"/>
  <c r="O23" i="31"/>
  <c r="N23" i="31"/>
  <c r="V22" i="31"/>
  <c r="O22" i="31"/>
  <c r="N22" i="31"/>
  <c r="V21" i="31"/>
  <c r="O21" i="31"/>
  <c r="N21" i="31"/>
  <c r="V20" i="31"/>
  <c r="O20" i="31"/>
  <c r="N20" i="31"/>
  <c r="V19" i="31"/>
  <c r="O19" i="31"/>
  <c r="N19" i="31"/>
  <c r="V18" i="31"/>
  <c r="O18" i="31"/>
  <c r="N18" i="31"/>
  <c r="V17" i="31"/>
  <c r="O17" i="31"/>
  <c r="N17" i="31"/>
  <c r="V16" i="31"/>
  <c r="R16" i="31"/>
  <c r="O16" i="31"/>
  <c r="N16" i="31"/>
  <c r="P16" i="31"/>
  <c r="V15" i="31"/>
  <c r="R15" i="31"/>
  <c r="O15" i="31"/>
  <c r="I69" i="39" s="1"/>
  <c r="I52" i="40" s="1"/>
  <c r="N15" i="31"/>
  <c r="H69" i="39" s="1"/>
  <c r="H52" i="40" s="1"/>
  <c r="V14" i="31"/>
  <c r="R14" i="31"/>
  <c r="O14" i="31"/>
  <c r="I66" i="39" s="1"/>
  <c r="I53" i="40" s="1"/>
  <c r="N14" i="31"/>
  <c r="H66" i="39" s="1"/>
  <c r="H53" i="40" s="1"/>
  <c r="V13" i="31"/>
  <c r="R13" i="31"/>
  <c r="O13" i="31"/>
  <c r="I67" i="39" s="1"/>
  <c r="I54" i="40" s="1"/>
  <c r="N13" i="31"/>
  <c r="H67" i="39" s="1"/>
  <c r="H54" i="40" s="1"/>
  <c r="V12" i="31"/>
  <c r="R12" i="31"/>
  <c r="O12" i="31"/>
  <c r="I63" i="39" s="1"/>
  <c r="I47" i="40" s="1"/>
  <c r="N12" i="31"/>
  <c r="V11" i="31"/>
  <c r="R11" i="31"/>
  <c r="O11" i="31"/>
  <c r="I61" i="39" s="1"/>
  <c r="I48" i="40" s="1"/>
  <c r="N11" i="31"/>
  <c r="V10" i="31"/>
  <c r="R10" i="31"/>
  <c r="O10" i="31"/>
  <c r="I60" i="39" s="1"/>
  <c r="I46" i="40" s="1"/>
  <c r="N10" i="31"/>
  <c r="V9" i="31"/>
  <c r="R9" i="31"/>
  <c r="O9" i="31"/>
  <c r="I58" i="39" s="1"/>
  <c r="I49" i="40" s="1"/>
  <c r="N9" i="31"/>
  <c r="H58" i="39" s="1"/>
  <c r="H49" i="40" s="1"/>
  <c r="U17" i="16"/>
  <c r="U18" i="16"/>
  <c r="U21" i="16"/>
  <c r="U23" i="16"/>
  <c r="U24" i="16"/>
  <c r="U16" i="31"/>
  <c r="Q16" i="31"/>
  <c r="N10" i="16"/>
  <c r="H7" i="39" s="1"/>
  <c r="O10" i="16"/>
  <c r="I7" i="39" s="1"/>
  <c r="N11" i="16"/>
  <c r="O11" i="16"/>
  <c r="I12" i="39" s="1"/>
  <c r="N12" i="16"/>
  <c r="H11" i="39" s="1"/>
  <c r="O12" i="16"/>
  <c r="I11" i="39" s="1"/>
  <c r="O13" i="16"/>
  <c r="I9" i="39" s="1"/>
  <c r="N14" i="16"/>
  <c r="H10" i="39" s="1"/>
  <c r="O14" i="16"/>
  <c r="I10" i="39" s="1"/>
  <c r="N15" i="16"/>
  <c r="H14" i="39" s="1"/>
  <c r="O15" i="16"/>
  <c r="I14" i="39" s="1"/>
  <c r="N16" i="16"/>
  <c r="O16" i="16"/>
  <c r="I16" i="39" s="1"/>
  <c r="N17" i="16"/>
  <c r="O17" i="16"/>
  <c r="P17" i="16"/>
  <c r="Q17" i="16"/>
  <c r="N18" i="16"/>
  <c r="O18" i="16"/>
  <c r="P18" i="16"/>
  <c r="Q18" i="16"/>
  <c r="N19" i="16"/>
  <c r="O19" i="16"/>
  <c r="I19" i="39" s="1"/>
  <c r="I16" i="40" s="1"/>
  <c r="N20" i="16"/>
  <c r="O20" i="16"/>
  <c r="I21" i="39" s="1"/>
  <c r="I15" i="40" s="1"/>
  <c r="N21" i="16"/>
  <c r="O21" i="16"/>
  <c r="P21" i="16"/>
  <c r="Q21" i="16"/>
  <c r="N22" i="16"/>
  <c r="H23" i="39" s="1"/>
  <c r="H17" i="40" s="1"/>
  <c r="O22" i="16"/>
  <c r="I23" i="39" s="1"/>
  <c r="I17" i="40" s="1"/>
  <c r="N23" i="16"/>
  <c r="O23" i="16"/>
  <c r="P23" i="16"/>
  <c r="Q23" i="16"/>
  <c r="N24" i="16"/>
  <c r="O24" i="16"/>
  <c r="P24" i="16"/>
  <c r="Q24" i="16"/>
  <c r="N9" i="16"/>
  <c r="H5" i="39" s="1"/>
  <c r="O9" i="16"/>
  <c r="I5" i="39" s="1"/>
  <c r="V12" i="16"/>
  <c r="R12" i="16"/>
  <c r="V24" i="16"/>
  <c r="R24" i="16"/>
  <c r="V23" i="16"/>
  <c r="R23" i="16"/>
  <c r="V22" i="16"/>
  <c r="R22" i="16"/>
  <c r="V21" i="16"/>
  <c r="R21" i="16"/>
  <c r="V20" i="16"/>
  <c r="R20" i="16"/>
  <c r="V19" i="16"/>
  <c r="R19" i="16"/>
  <c r="V18" i="16"/>
  <c r="R18" i="16"/>
  <c r="V17" i="16"/>
  <c r="R17" i="16"/>
  <c r="V16" i="16"/>
  <c r="R16" i="16"/>
  <c r="V15" i="16"/>
  <c r="R15" i="16"/>
  <c r="V14" i="16"/>
  <c r="R14" i="16"/>
  <c r="V13" i="16"/>
  <c r="R13" i="16"/>
  <c r="V11" i="16"/>
  <c r="R11" i="16"/>
  <c r="V10" i="16"/>
  <c r="R10" i="16"/>
  <c r="V9" i="16"/>
  <c r="R9" i="16"/>
  <c r="I85" i="40" l="1"/>
  <c r="I73" i="40"/>
  <c r="H73" i="40"/>
  <c r="H82" i="40"/>
  <c r="H74" i="40"/>
  <c r="I74" i="40"/>
  <c r="H72" i="40"/>
  <c r="H80" i="40"/>
  <c r="I72" i="40"/>
  <c r="I80" i="40"/>
  <c r="H66" i="40"/>
  <c r="H68" i="40"/>
  <c r="H79" i="40"/>
  <c r="H84" i="40"/>
  <c r="I66" i="40"/>
  <c r="I68" i="40"/>
  <c r="I79" i="40"/>
  <c r="I84" i="40"/>
  <c r="P16" i="38"/>
  <c r="J102" i="39" s="1"/>
  <c r="J85" i="40" s="1"/>
  <c r="P14" i="38"/>
  <c r="U14" i="38" s="1"/>
  <c r="P13" i="38"/>
  <c r="J105" i="39" s="1"/>
  <c r="H105" i="39"/>
  <c r="H63" i="40" s="1"/>
  <c r="P20" i="37"/>
  <c r="J96" i="39" s="1"/>
  <c r="J86" i="40" s="1"/>
  <c r="H96" i="39"/>
  <c r="H86" i="40" s="1"/>
  <c r="P17" i="37"/>
  <c r="J94" i="39" s="1"/>
  <c r="P12" i="37"/>
  <c r="P19" i="37"/>
  <c r="J95" i="39" s="1"/>
  <c r="J81" i="40" s="1"/>
  <c r="P13" i="36"/>
  <c r="J85" i="39" s="1"/>
  <c r="P15" i="36"/>
  <c r="J80" i="39" s="1"/>
  <c r="P12" i="36"/>
  <c r="Q12" i="36" s="1"/>
  <c r="K83" i="39" s="1"/>
  <c r="K67" i="40" s="1"/>
  <c r="P9" i="36"/>
  <c r="J82" i="39" s="1"/>
  <c r="P11" i="36"/>
  <c r="J86" i="39" s="1"/>
  <c r="P9" i="35"/>
  <c r="J34" i="39" s="1"/>
  <c r="J23" i="40" s="1"/>
  <c r="P16" i="35"/>
  <c r="J41" i="39" s="1"/>
  <c r="J27" i="40" s="1"/>
  <c r="P20" i="35"/>
  <c r="J44" i="39" s="1"/>
  <c r="J28" i="40" s="1"/>
  <c r="P22" i="35"/>
  <c r="U22" i="35" s="1"/>
  <c r="P23" i="35"/>
  <c r="J47" i="39" s="1"/>
  <c r="J32" i="40" s="1"/>
  <c r="H47" i="39"/>
  <c r="H32" i="40" s="1"/>
  <c r="P11" i="35"/>
  <c r="J36" i="39" s="1"/>
  <c r="J36" i="40" s="1"/>
  <c r="P12" i="38"/>
  <c r="P10" i="38"/>
  <c r="J100" i="39" s="1"/>
  <c r="J73" i="40" s="1"/>
  <c r="P9" i="38"/>
  <c r="J99" i="39" s="1"/>
  <c r="P15" i="38"/>
  <c r="J104" i="39" s="1"/>
  <c r="J83" i="40" s="1"/>
  <c r="P11" i="38"/>
  <c r="J98" i="39" s="1"/>
  <c r="Q16" i="38"/>
  <c r="K102" i="39" s="1"/>
  <c r="P19" i="38"/>
  <c r="J107" i="39" s="1"/>
  <c r="J75" i="40" s="1"/>
  <c r="U12" i="38"/>
  <c r="Q12" i="38"/>
  <c r="P11" i="37"/>
  <c r="J89" i="39" s="1"/>
  <c r="J65" i="40" s="1"/>
  <c r="P13" i="37"/>
  <c r="J88" i="39" s="1"/>
  <c r="P14" i="37"/>
  <c r="P18" i="37"/>
  <c r="J93" i="39" s="1"/>
  <c r="J74" i="40" s="1"/>
  <c r="P10" i="37"/>
  <c r="J90" i="39" s="1"/>
  <c r="P14" i="36"/>
  <c r="P10" i="36"/>
  <c r="U13" i="36"/>
  <c r="U9" i="35"/>
  <c r="P12" i="35"/>
  <c r="J37" i="39" s="1"/>
  <c r="J35" i="40" s="1"/>
  <c r="P21" i="35"/>
  <c r="J45" i="39" s="1"/>
  <c r="J21" i="40" s="1"/>
  <c r="P18" i="35"/>
  <c r="P17" i="35"/>
  <c r="J42" i="39" s="1"/>
  <c r="J26" i="40" s="1"/>
  <c r="P14" i="35"/>
  <c r="J39" i="39" s="1"/>
  <c r="J22" i="40" s="1"/>
  <c r="P13" i="35"/>
  <c r="J38" i="39" s="1"/>
  <c r="J37" i="40" s="1"/>
  <c r="P10" i="35"/>
  <c r="J35" i="39" s="1"/>
  <c r="J30" i="40" s="1"/>
  <c r="U23" i="35"/>
  <c r="P19" i="35"/>
  <c r="U18" i="35"/>
  <c r="U19" i="35"/>
  <c r="P15" i="34"/>
  <c r="U15" i="34" s="1"/>
  <c r="P10" i="34"/>
  <c r="Q10" i="34" s="1"/>
  <c r="K75" i="39" s="1"/>
  <c r="K69" i="40" s="1"/>
  <c r="P14" i="34"/>
  <c r="J78" i="39" s="1"/>
  <c r="J76" i="40" s="1"/>
  <c r="P10" i="33"/>
  <c r="P12" i="33"/>
  <c r="P18" i="33"/>
  <c r="P19" i="33"/>
  <c r="P20" i="33"/>
  <c r="U20" i="33" s="1"/>
  <c r="P15" i="33"/>
  <c r="Q15" i="33" s="1"/>
  <c r="P14" i="33"/>
  <c r="P21" i="32"/>
  <c r="J52" i="39" s="1"/>
  <c r="P14" i="32"/>
  <c r="J29" i="39" s="1"/>
  <c r="J20" i="40" s="1"/>
  <c r="H29" i="39"/>
  <c r="H20" i="40" s="1"/>
  <c r="P15" i="32"/>
  <c r="J32" i="39" s="1"/>
  <c r="J34" i="40" s="1"/>
  <c r="H32" i="39"/>
  <c r="H34" i="40" s="1"/>
  <c r="P19" i="32"/>
  <c r="J50" i="39" s="1"/>
  <c r="P23" i="32"/>
  <c r="J54" i="39" s="1"/>
  <c r="P10" i="31"/>
  <c r="Q10" i="31" s="1"/>
  <c r="K60" i="39" s="1"/>
  <c r="K46" i="40" s="1"/>
  <c r="P11" i="31"/>
  <c r="Q11" i="31" s="1"/>
  <c r="K61" i="39" s="1"/>
  <c r="K48" i="40" s="1"/>
  <c r="P12" i="31"/>
  <c r="U12" i="31" s="1"/>
  <c r="P9" i="31"/>
  <c r="U9" i="31" s="1"/>
  <c r="P15" i="31"/>
  <c r="P20" i="31"/>
  <c r="H60" i="39"/>
  <c r="H46" i="40" s="1"/>
  <c r="P19" i="31"/>
  <c r="P16" i="16"/>
  <c r="Q16" i="16" s="1"/>
  <c r="K16" i="39" s="1"/>
  <c r="P13" i="16"/>
  <c r="J9" i="39" s="1"/>
  <c r="P11" i="16"/>
  <c r="J12" i="39" s="1"/>
  <c r="P20" i="16"/>
  <c r="J21" i="39" s="1"/>
  <c r="J15" i="40" s="1"/>
  <c r="H21" i="39"/>
  <c r="H15" i="40" s="1"/>
  <c r="P19" i="16"/>
  <c r="J19" i="39" s="1"/>
  <c r="J16" i="40" s="1"/>
  <c r="H19" i="39"/>
  <c r="H16" i="40" s="1"/>
  <c r="P15" i="16"/>
  <c r="Q15" i="16" s="1"/>
  <c r="K14" i="39" s="1"/>
  <c r="P12" i="34"/>
  <c r="P13" i="34"/>
  <c r="Q15" i="34"/>
  <c r="K76" i="39" s="1"/>
  <c r="K71" i="40" s="1"/>
  <c r="P9" i="34"/>
  <c r="P11" i="34"/>
  <c r="P11" i="33"/>
  <c r="Q12" i="33"/>
  <c r="R12" i="33" s="1"/>
  <c r="U13" i="33"/>
  <c r="Q13" i="33"/>
  <c r="U9" i="33"/>
  <c r="Q9" i="33"/>
  <c r="R9" i="33" s="1"/>
  <c r="Q10" i="33"/>
  <c r="U10" i="33"/>
  <c r="P16" i="33"/>
  <c r="P12" i="32"/>
  <c r="J30" i="39" s="1"/>
  <c r="J29" i="40" s="1"/>
  <c r="P10" i="32"/>
  <c r="J26" i="39" s="1"/>
  <c r="J25" i="40" s="1"/>
  <c r="P13" i="32"/>
  <c r="J31" i="39" s="1"/>
  <c r="J33" i="40" s="1"/>
  <c r="U21" i="32"/>
  <c r="Q21" i="32"/>
  <c r="P9" i="32"/>
  <c r="J27" i="39" s="1"/>
  <c r="J24" i="40" s="1"/>
  <c r="P11" i="32"/>
  <c r="U16" i="16"/>
  <c r="J16" i="39"/>
  <c r="H16" i="39"/>
  <c r="P10" i="16"/>
  <c r="P22" i="16"/>
  <c r="J23" i="39" s="1"/>
  <c r="J17" i="40" s="1"/>
  <c r="P9" i="16"/>
  <c r="P12" i="16"/>
  <c r="P14" i="16"/>
  <c r="P22" i="31"/>
  <c r="P21" i="31"/>
  <c r="H61" i="39"/>
  <c r="H48" i="40" s="1"/>
  <c r="P13" i="31"/>
  <c r="P14" i="31"/>
  <c r="P17" i="31"/>
  <c r="P18" i="31"/>
  <c r="H63" i="39"/>
  <c r="H47" i="40" s="1"/>
  <c r="P23" i="31"/>
  <c r="P24" i="31"/>
  <c r="H12" i="39"/>
  <c r="P18" i="32"/>
  <c r="Q20" i="37" l="1"/>
  <c r="K96" i="39" s="1"/>
  <c r="K86" i="40" s="1"/>
  <c r="J63" i="40"/>
  <c r="H85" i="40"/>
  <c r="J82" i="40"/>
  <c r="J64" i="40"/>
  <c r="J60" i="40"/>
  <c r="J58" i="40"/>
  <c r="J84" i="40"/>
  <c r="J66" i="40"/>
  <c r="J59" i="40"/>
  <c r="Q13" i="38"/>
  <c r="K105" i="39" s="1"/>
  <c r="K63" i="40" s="1"/>
  <c r="U13" i="38"/>
  <c r="U16" i="38"/>
  <c r="J103" i="39"/>
  <c r="J78" i="40" s="1"/>
  <c r="Q14" i="38"/>
  <c r="K103" i="39" s="1"/>
  <c r="K78" i="40" s="1"/>
  <c r="U10" i="38"/>
  <c r="R13" i="38"/>
  <c r="U17" i="37"/>
  <c r="U20" i="37"/>
  <c r="Q17" i="37"/>
  <c r="K94" i="39" s="1"/>
  <c r="U19" i="37"/>
  <c r="Q19" i="37"/>
  <c r="K95" i="39" s="1"/>
  <c r="K81" i="40" s="1"/>
  <c r="J91" i="39"/>
  <c r="J72" i="40" s="1"/>
  <c r="U12" i="37"/>
  <c r="Q12" i="37"/>
  <c r="K91" i="39" s="1"/>
  <c r="K72" i="40" s="1"/>
  <c r="Q15" i="36"/>
  <c r="K80" i="39" s="1"/>
  <c r="Q13" i="36"/>
  <c r="K85" i="39" s="1"/>
  <c r="U11" i="36"/>
  <c r="Q11" i="36"/>
  <c r="K86" i="39" s="1"/>
  <c r="U15" i="36"/>
  <c r="J83" i="39"/>
  <c r="J67" i="40" s="1"/>
  <c r="U12" i="36"/>
  <c r="Q9" i="36"/>
  <c r="K82" i="39" s="1"/>
  <c r="U9" i="36"/>
  <c r="Q23" i="35"/>
  <c r="K47" i="39" s="1"/>
  <c r="K32" i="40" s="1"/>
  <c r="Q16" i="35"/>
  <c r="K41" i="39" s="1"/>
  <c r="K27" i="40" s="1"/>
  <c r="U16" i="35"/>
  <c r="U11" i="35"/>
  <c r="Q20" i="35"/>
  <c r="K44" i="39" s="1"/>
  <c r="K28" i="40" s="1"/>
  <c r="U20" i="35"/>
  <c r="Q9" i="35"/>
  <c r="K34" i="39" s="1"/>
  <c r="K23" i="40" s="1"/>
  <c r="J46" i="39"/>
  <c r="J31" i="40" s="1"/>
  <c r="Q22" i="35"/>
  <c r="K46" i="39" s="1"/>
  <c r="K31" i="40" s="1"/>
  <c r="Q11" i="35"/>
  <c r="K36" i="39" s="1"/>
  <c r="K36" i="40" s="1"/>
  <c r="Q10" i="38"/>
  <c r="K100" i="39" s="1"/>
  <c r="U9" i="38"/>
  <c r="Q9" i="38"/>
  <c r="K99" i="39" s="1"/>
  <c r="K64" i="40" s="1"/>
  <c r="U15" i="38"/>
  <c r="Q15" i="38"/>
  <c r="K104" i="39" s="1"/>
  <c r="K83" i="40" s="1"/>
  <c r="Q11" i="38"/>
  <c r="K98" i="39" s="1"/>
  <c r="U11" i="38"/>
  <c r="Q19" i="38"/>
  <c r="K107" i="39" s="1"/>
  <c r="K75" i="40" s="1"/>
  <c r="U19" i="38"/>
  <c r="Q11" i="37"/>
  <c r="K89" i="39" s="1"/>
  <c r="K65" i="40" s="1"/>
  <c r="U11" i="37"/>
  <c r="U13" i="37"/>
  <c r="Q13" i="37"/>
  <c r="K88" i="39" s="1"/>
  <c r="K80" i="40" s="1"/>
  <c r="U14" i="37"/>
  <c r="Q14" i="37"/>
  <c r="U18" i="37"/>
  <c r="Q18" i="37"/>
  <c r="K93" i="39" s="1"/>
  <c r="K74" i="40" s="1"/>
  <c r="Q10" i="37"/>
  <c r="K90" i="39" s="1"/>
  <c r="U10" i="37"/>
  <c r="J81" i="39"/>
  <c r="J79" i="40" s="1"/>
  <c r="U14" i="36"/>
  <c r="Q14" i="36"/>
  <c r="K81" i="39" s="1"/>
  <c r="J84" i="39"/>
  <c r="Q10" i="36"/>
  <c r="K84" i="39" s="1"/>
  <c r="U10" i="36"/>
  <c r="Q12" i="35"/>
  <c r="K37" i="39" s="1"/>
  <c r="K35" i="40" s="1"/>
  <c r="U12" i="35"/>
  <c r="U21" i="35"/>
  <c r="Q21" i="35"/>
  <c r="K45" i="39" s="1"/>
  <c r="K21" i="40" s="1"/>
  <c r="Q18" i="35"/>
  <c r="Q17" i="35"/>
  <c r="K42" i="39" s="1"/>
  <c r="K26" i="40" s="1"/>
  <c r="U17" i="35"/>
  <c r="U14" i="35"/>
  <c r="Q14" i="35"/>
  <c r="K39" i="39" s="1"/>
  <c r="K22" i="40" s="1"/>
  <c r="Q13" i="35"/>
  <c r="K38" i="39" s="1"/>
  <c r="K37" i="40" s="1"/>
  <c r="U13" i="35"/>
  <c r="Q10" i="35"/>
  <c r="K35" i="39" s="1"/>
  <c r="K30" i="40" s="1"/>
  <c r="U10" i="35"/>
  <c r="Q19" i="35"/>
  <c r="U10" i="34"/>
  <c r="J76" i="39"/>
  <c r="J71" i="40" s="1"/>
  <c r="J75" i="39"/>
  <c r="J69" i="40" s="1"/>
  <c r="U14" i="34"/>
  <c r="Q14" i="34"/>
  <c r="K78" i="39" s="1"/>
  <c r="K76" i="40" s="1"/>
  <c r="U18" i="33"/>
  <c r="Q19" i="33"/>
  <c r="Q18" i="33"/>
  <c r="U12" i="33"/>
  <c r="Q14" i="33"/>
  <c r="U19" i="33"/>
  <c r="Q20" i="33"/>
  <c r="U14" i="33"/>
  <c r="U15" i="33"/>
  <c r="U14" i="32"/>
  <c r="Q15" i="32"/>
  <c r="K32" i="39" s="1"/>
  <c r="K34" i="40" s="1"/>
  <c r="U15" i="32"/>
  <c r="Q14" i="32"/>
  <c r="K29" i="39" s="1"/>
  <c r="K20" i="40" s="1"/>
  <c r="Q19" i="32"/>
  <c r="K50" i="39" s="1"/>
  <c r="U19" i="32"/>
  <c r="U23" i="32"/>
  <c r="Q23" i="32"/>
  <c r="K54" i="39" s="1"/>
  <c r="U10" i="31"/>
  <c r="J60" i="39"/>
  <c r="J46" i="40" s="1"/>
  <c r="U20" i="31"/>
  <c r="Q20" i="31"/>
  <c r="Q12" i="31"/>
  <c r="K63" i="39" s="1"/>
  <c r="K47" i="40" s="1"/>
  <c r="J61" i="39"/>
  <c r="J48" i="40" s="1"/>
  <c r="U11" i="31"/>
  <c r="J63" i="39"/>
  <c r="J47" i="40" s="1"/>
  <c r="J58" i="39"/>
  <c r="J49" i="40" s="1"/>
  <c r="Q9" i="31"/>
  <c r="K58" i="39" s="1"/>
  <c r="K49" i="40" s="1"/>
  <c r="J69" i="39"/>
  <c r="J52" i="40" s="1"/>
  <c r="Q15" i="31"/>
  <c r="K69" i="39" s="1"/>
  <c r="K52" i="40" s="1"/>
  <c r="U15" i="31"/>
  <c r="U19" i="31"/>
  <c r="Q19" i="31"/>
  <c r="Q20" i="16"/>
  <c r="K21" i="39" s="1"/>
  <c r="K15" i="40" s="1"/>
  <c r="U20" i="16"/>
  <c r="U19" i="16"/>
  <c r="Q19" i="16"/>
  <c r="K19" i="39" s="1"/>
  <c r="K16" i="40" s="1"/>
  <c r="J14" i="39"/>
  <c r="U13" i="16"/>
  <c r="Q13" i="16"/>
  <c r="K9" i="39" s="1"/>
  <c r="U11" i="16"/>
  <c r="Q11" i="16"/>
  <c r="K12" i="39" s="1"/>
  <c r="U15" i="16"/>
  <c r="Q12" i="34"/>
  <c r="K74" i="39" s="1"/>
  <c r="K70" i="40" s="1"/>
  <c r="J74" i="39"/>
  <c r="J70" i="40" s="1"/>
  <c r="U12" i="34"/>
  <c r="Q13" i="34"/>
  <c r="K77" i="39" s="1"/>
  <c r="K77" i="40" s="1"/>
  <c r="U13" i="34"/>
  <c r="J77" i="39"/>
  <c r="J77" i="40" s="1"/>
  <c r="J73" i="39"/>
  <c r="J62" i="40" s="1"/>
  <c r="Q9" i="34"/>
  <c r="K73" i="39" s="1"/>
  <c r="K62" i="40" s="1"/>
  <c r="U9" i="34"/>
  <c r="Q11" i="34"/>
  <c r="K72" i="39" s="1"/>
  <c r="K57" i="40" s="1"/>
  <c r="J72" i="39"/>
  <c r="J57" i="40" s="1"/>
  <c r="U11" i="34"/>
  <c r="U11" i="33"/>
  <c r="Q11" i="33"/>
  <c r="R13" i="33"/>
  <c r="R10" i="33"/>
  <c r="R15" i="33"/>
  <c r="Q16" i="33"/>
  <c r="U16" i="33"/>
  <c r="U12" i="32"/>
  <c r="Q12" i="32"/>
  <c r="K30" i="39" s="1"/>
  <c r="K29" i="40" s="1"/>
  <c r="Q10" i="32"/>
  <c r="K26" i="39" s="1"/>
  <c r="K25" i="40" s="1"/>
  <c r="U10" i="32"/>
  <c r="Q13" i="32"/>
  <c r="K31" i="39" s="1"/>
  <c r="K33" i="40" s="1"/>
  <c r="U13" i="32"/>
  <c r="K52" i="39"/>
  <c r="R21" i="32"/>
  <c r="L52" i="39" s="1"/>
  <c r="Q9" i="32"/>
  <c r="K27" i="39" s="1"/>
  <c r="K24" i="40" s="1"/>
  <c r="U9" i="32"/>
  <c r="U11" i="32"/>
  <c r="Q11" i="32"/>
  <c r="Q10" i="16"/>
  <c r="K7" i="39" s="1"/>
  <c r="J7" i="39"/>
  <c r="U10" i="16"/>
  <c r="Q22" i="16"/>
  <c r="K23" i="39" s="1"/>
  <c r="K17" i="40" s="1"/>
  <c r="U22" i="16"/>
  <c r="U9" i="16"/>
  <c r="J5" i="39"/>
  <c r="Q9" i="16"/>
  <c r="K5" i="39" s="1"/>
  <c r="U12" i="16"/>
  <c r="Q12" i="16"/>
  <c r="K11" i="39" s="1"/>
  <c r="J11" i="39"/>
  <c r="U14" i="16"/>
  <c r="Q14" i="16"/>
  <c r="K10" i="39" s="1"/>
  <c r="J10" i="39"/>
  <c r="U22" i="31"/>
  <c r="Q22" i="31"/>
  <c r="U21" i="31"/>
  <c r="Q21" i="31"/>
  <c r="J67" i="39"/>
  <c r="J54" i="40" s="1"/>
  <c r="Q13" i="31"/>
  <c r="K67" i="39" s="1"/>
  <c r="K54" i="40" s="1"/>
  <c r="U13" i="31"/>
  <c r="J66" i="39"/>
  <c r="J53" i="40" s="1"/>
  <c r="Q14" i="31"/>
  <c r="K66" i="39" s="1"/>
  <c r="K53" i="40" s="1"/>
  <c r="U14" i="31"/>
  <c r="U17" i="31"/>
  <c r="Q17" i="31"/>
  <c r="Q18" i="31"/>
  <c r="U18" i="31"/>
  <c r="Q23" i="31"/>
  <c r="U23" i="31"/>
  <c r="U24" i="31"/>
  <c r="Q24" i="31"/>
  <c r="Q18" i="32"/>
  <c r="U18" i="32"/>
  <c r="K85" i="40" l="1"/>
  <c r="K82" i="40"/>
  <c r="K73" i="40"/>
  <c r="K60" i="40"/>
  <c r="J80" i="40"/>
  <c r="K58" i="40"/>
  <c r="K84" i="40"/>
  <c r="K61" i="40"/>
  <c r="J61" i="40"/>
  <c r="K68" i="40"/>
  <c r="K79" i="40"/>
  <c r="K59" i="40"/>
  <c r="K66" i="40"/>
  <c r="J68" i="40"/>
  <c r="R19" i="33"/>
  <c r="R18" i="33"/>
  <c r="R14" i="33"/>
  <c r="R20" i="33"/>
  <c r="R19" i="32"/>
  <c r="L50" i="39" s="1"/>
  <c r="R23" i="32"/>
  <c r="L54" i="39" s="1"/>
  <c r="R20" i="31"/>
  <c r="R19" i="31"/>
  <c r="R11" i="33"/>
  <c r="R16" i="33"/>
  <c r="R22" i="31"/>
  <c r="R21" i="31"/>
  <c r="R17" i="31"/>
  <c r="R18" i="31"/>
  <c r="R23" i="31"/>
  <c r="R24" i="31"/>
  <c r="R18" i="32"/>
</calcChain>
</file>

<file path=xl/comments1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<sst xmlns="http://schemas.openxmlformats.org/spreadsheetml/2006/main" count="956" uniqueCount="217">
  <si>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</si>
  <si>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</si>
  <si>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</si>
  <si>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</si>
  <si>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</si>
  <si>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</si>
  <si>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</si>
  <si>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</si>
  <si>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</si>
  <si>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</si>
  <si>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</si>
  <si>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</si>
  <si>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</si>
  <si>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Sinclair Coeff.</t>
  </si>
  <si>
    <t>klasse</t>
  </si>
  <si>
    <t>vekt</t>
  </si>
  <si>
    <t>lagt</t>
  </si>
  <si>
    <t>Stevnets leder:</t>
  </si>
  <si>
    <t>Sekretær:</t>
  </si>
  <si>
    <t>Rek.</t>
  </si>
  <si>
    <t xml:space="preserve"> </t>
  </si>
  <si>
    <t>Notater:</t>
  </si>
  <si>
    <t>Beskrivelse Rekorder:</t>
  </si>
  <si>
    <t>dato</t>
  </si>
  <si>
    <t>Pulje:</t>
  </si>
  <si>
    <t xml:space="preserve"> Kate-</t>
  </si>
  <si>
    <t>gori</t>
  </si>
  <si>
    <t>Stevnekat:</t>
  </si>
  <si>
    <t xml:space="preserve">    Beste forsøk i</t>
  </si>
  <si>
    <t xml:space="preserve">      hver øvelse</t>
  </si>
  <si>
    <t>St</t>
  </si>
  <si>
    <t>nr</t>
  </si>
  <si>
    <t>Jury:</t>
  </si>
  <si>
    <t xml:space="preserve">Dommere:                                  </t>
  </si>
  <si>
    <t>Norges Vektløfterforbund</t>
  </si>
  <si>
    <t>Chief Marshall:</t>
  </si>
  <si>
    <t>Speaker:</t>
  </si>
  <si>
    <t>Tidtaker:</t>
  </si>
  <si>
    <t>Teknisk kontrollør:</t>
  </si>
  <si>
    <t>S t e v n e p r o t o k o l l</t>
  </si>
  <si>
    <t>Meltzer-Malone tabellen</t>
  </si>
  <si>
    <t>Alder</t>
  </si>
  <si>
    <t>Veteran</t>
  </si>
  <si>
    <t>Ny Sinclair tablell benyttes fra 1.1.2018</t>
  </si>
  <si>
    <t>Protokoll gjeldende fra 1 november 2018</t>
  </si>
  <si>
    <t>inkl nye vektklasser</t>
  </si>
  <si>
    <t xml:space="preserve"> Østlandsmesterskap</t>
  </si>
  <si>
    <t>IF Tønsberg-Kam.</t>
  </si>
  <si>
    <t>Tønsberg</t>
  </si>
  <si>
    <t>Per Marstad, IF Tønsberg-Kam., Int. I</t>
  </si>
  <si>
    <t>Jarleif Amdal, IF Tønsberg-Kam., F</t>
  </si>
  <si>
    <t>UK</t>
  </si>
  <si>
    <t>Dalia Hawdeany</t>
  </si>
  <si>
    <t>Gjøvik AK</t>
  </si>
  <si>
    <t>Unni Camilla Bjørgan</t>
  </si>
  <si>
    <t>Larvik AK</t>
  </si>
  <si>
    <t>Mille Aurora Karlsen</t>
  </si>
  <si>
    <t>Iben Karete Karlsen</t>
  </si>
  <si>
    <t>Hanne Synnøve Totland</t>
  </si>
  <si>
    <t>Louisa Hjelmås</t>
  </si>
  <si>
    <t>Thea Andersen Larsen</t>
  </si>
  <si>
    <t>Linn Christina Larssen</t>
  </si>
  <si>
    <t>JK</t>
  </si>
  <si>
    <t>Silje Johnsrud</t>
  </si>
  <si>
    <t>Grenland AK</t>
  </si>
  <si>
    <t>Maren Fikse</t>
  </si>
  <si>
    <t>Oslo AK</t>
  </si>
  <si>
    <t>+87</t>
  </si>
  <si>
    <t>Charlotte Martinsen</t>
  </si>
  <si>
    <t>Østlandsmesterskap</t>
  </si>
  <si>
    <t>UM</t>
  </si>
  <si>
    <t>Samuel Rafteseth</t>
  </si>
  <si>
    <t>Dennis Lauritsen</t>
  </si>
  <si>
    <t>Eirik Nilsen</t>
  </si>
  <si>
    <t>Spydeberg Atletene</t>
  </si>
  <si>
    <t>Kristian Holm</t>
  </si>
  <si>
    <t>JM</t>
  </si>
  <si>
    <t>Trond Ansgar Karlsen</t>
  </si>
  <si>
    <t>John Vidar Lund</t>
  </si>
  <si>
    <t>T &amp; IL National</t>
  </si>
  <si>
    <t>Vetle Andersen</t>
  </si>
  <si>
    <t>M7</t>
  </si>
  <si>
    <t>Egon Vee Haugen</t>
  </si>
  <si>
    <t>Terje Grimstad</t>
  </si>
  <si>
    <t>Johan Thonerud</t>
  </si>
  <si>
    <t>M9</t>
  </si>
  <si>
    <t>Roald Bjerkholt</t>
  </si>
  <si>
    <t>+109</t>
  </si>
  <si>
    <t>Kolbjørn Bjerkholt</t>
  </si>
  <si>
    <t>M10</t>
  </si>
  <si>
    <t>Aage Sletsjøe</t>
  </si>
  <si>
    <t>SK</t>
  </si>
  <si>
    <t>Sara D. Jacobsen</t>
  </si>
  <si>
    <t>Elverum AK</t>
  </si>
  <si>
    <t>Marie Haakstad</t>
  </si>
  <si>
    <t>Linda Kolobekken</t>
  </si>
  <si>
    <t>Rebekka Tao Jacobsen</t>
  </si>
  <si>
    <t>Kine Krøs</t>
  </si>
  <si>
    <t>K1</t>
  </si>
  <si>
    <t>Camilla Pedersen</t>
  </si>
  <si>
    <t>Christiania AK</t>
  </si>
  <si>
    <t>K2</t>
  </si>
  <si>
    <t>Hege E. Grønland</t>
  </si>
  <si>
    <t>K4</t>
  </si>
  <si>
    <t>Eva Grøndahl Lundberg</t>
  </si>
  <si>
    <t>M1</t>
  </si>
  <si>
    <t>Andreas Nordmo Skauen</t>
  </si>
  <si>
    <t>Kenneth Friberg</t>
  </si>
  <si>
    <t>M2</t>
  </si>
  <si>
    <t>Robert Grønland</t>
  </si>
  <si>
    <t>Andre Dahlmann</t>
  </si>
  <si>
    <t>Jeløy AK</t>
  </si>
  <si>
    <t>M3</t>
  </si>
  <si>
    <t>Thorkild Larsen</t>
  </si>
  <si>
    <t>Lars-Thomas Grønlien</t>
  </si>
  <si>
    <t>Cornelius Wiedswang</t>
  </si>
  <si>
    <t>M4</t>
  </si>
  <si>
    <t>Tom Danielsen</t>
  </si>
  <si>
    <t>Frode Thorsås</t>
  </si>
  <si>
    <t>M5</t>
  </si>
  <si>
    <t>Atle Rønning Kauppinen</t>
  </si>
  <si>
    <t>Bjørnar Olsen</t>
  </si>
  <si>
    <t>Terje Gulvik</t>
  </si>
  <si>
    <t>M6</t>
  </si>
  <si>
    <t>Geir Hestmann</t>
  </si>
  <si>
    <t>SM</t>
  </si>
  <si>
    <t>Fredrik Kvist Gyllensten</t>
  </si>
  <si>
    <t>Michael Rosenberg</t>
  </si>
  <si>
    <t>Daniel Roness</t>
  </si>
  <si>
    <t>Mauricio Kjeldner</t>
  </si>
  <si>
    <t>Christian Lysenstøen</t>
  </si>
  <si>
    <t>Jonas Grønstad</t>
  </si>
  <si>
    <t>Richard Minge</t>
  </si>
  <si>
    <t>Emmy Kristine L. Rustad</t>
  </si>
  <si>
    <t>Aina Stensgård</t>
  </si>
  <si>
    <t>Iva Rosić</t>
  </si>
  <si>
    <t>Evelina Galaibo</t>
  </si>
  <si>
    <t>Sara Persson</t>
  </si>
  <si>
    <t>Lørenskog AK</t>
  </si>
  <si>
    <t>Lena Richter</t>
  </si>
  <si>
    <t>Karoline Merli</t>
  </si>
  <si>
    <t>Lisbet Lervik</t>
  </si>
  <si>
    <t>Melissa Schanche</t>
  </si>
  <si>
    <t>Elise Sandhaug</t>
  </si>
  <si>
    <t>Julie Kristine Brotangen</t>
  </si>
  <si>
    <t>Rebecca Tiffin</t>
  </si>
  <si>
    <t>Camilla Reboli Kløvstad</t>
  </si>
  <si>
    <t>Petter Jonas Nord</t>
  </si>
  <si>
    <t>Danny Duy Vo</t>
  </si>
  <si>
    <t>Thomas Galåen</t>
  </si>
  <si>
    <t>Hemen Palani</t>
  </si>
  <si>
    <t>Johnny Stokke</t>
  </si>
  <si>
    <t>Reza Benorouz</t>
  </si>
  <si>
    <t>Simen Leithe Tajet</t>
  </si>
  <si>
    <t>Eivind Kleven Hagen</t>
  </si>
  <si>
    <t>Tomas Fjeldberg</t>
  </si>
  <si>
    <t>Bjørnar Wold</t>
  </si>
  <si>
    <t>Mats Olsen</t>
  </si>
  <si>
    <t>Tønsberg-Kam.</t>
  </si>
  <si>
    <t>Roy Sømme Ommedal</t>
  </si>
  <si>
    <t>Vigrestad IK</t>
  </si>
  <si>
    <t>Åsmund Rykhus</t>
  </si>
  <si>
    <t>Eirik Mølmshaug</t>
  </si>
  <si>
    <t>Hans-Robert H. Krefting</t>
  </si>
  <si>
    <t>Kristoffer Solheimsnes</t>
  </si>
  <si>
    <t>Andreas Hidle</t>
  </si>
  <si>
    <t>Tom-Erik Lysenstøen</t>
  </si>
  <si>
    <t>Magnus Bjerke</t>
  </si>
  <si>
    <t>Thomas Bankhaug</t>
  </si>
  <si>
    <t>109</t>
  </si>
  <si>
    <t>Steinar A. Aas</t>
  </si>
  <si>
    <t>Lars Joachim Nilsen</t>
  </si>
  <si>
    <t>John Anders Terland</t>
  </si>
  <si>
    <t>Vibeke Carlsen, IF Tønsberg-Kam.</t>
  </si>
  <si>
    <t>Oddry Folkestad, IF Tønsberg-Kam.</t>
  </si>
  <si>
    <t>Kvinner</t>
  </si>
  <si>
    <t>Ungdom</t>
  </si>
  <si>
    <t>Junior</t>
  </si>
  <si>
    <t>Senior</t>
  </si>
  <si>
    <t>Menn</t>
  </si>
  <si>
    <t>Resultat Østlandsmesterskapet kategori</t>
  </si>
  <si>
    <t>26.-27.01.19</t>
  </si>
  <si>
    <t>Resultat Østlandsmesterskapet ranking</t>
  </si>
  <si>
    <t>Ruth Kasirye, IF Tønsberg-Kam., F</t>
  </si>
  <si>
    <t>Johnny Olsen, Grenland AK, F</t>
  </si>
  <si>
    <t>Jan Robert Solli, IF Tønsberg-Kam., F</t>
  </si>
  <si>
    <t>Kristoffer Solheimsnes, Gjøvik AK, F</t>
  </si>
  <si>
    <t>Ingvild Bang, IF Tønsberg-Kam., F</t>
  </si>
  <si>
    <t>Johan Fredrik Murberg, IF Tønsberg-Kam., F</t>
  </si>
  <si>
    <t>Isabell Thorberg, IF Tønsberg-Kam., F</t>
  </si>
  <si>
    <t>Roald Bjerkholt, Larvik AK, F</t>
  </si>
  <si>
    <t>Eva Grøndahl Lundberg, Spydeberg Atletene, F</t>
  </si>
  <si>
    <t>Frode Thorsås, Larvik AK, F</t>
  </si>
  <si>
    <t>Rebekka Tao Jacobsen, Larvik AK, F</t>
  </si>
  <si>
    <t>Joachim Martinsen, IF Tønsberg-Kam.</t>
  </si>
  <si>
    <t>Terje Gulvik, Larvik AK, F</t>
  </si>
  <si>
    <t>Christian Lysenstøen, Spydeberg Atletene, F</t>
  </si>
  <si>
    <t>Daniel Skagen Solberg, IF Tønsberg-Kam.</t>
  </si>
  <si>
    <t>Even Walaker, IF Tønsberg-Kam., F</t>
  </si>
  <si>
    <t>Christian Lysenstøen, Spydeberg Atletene</t>
  </si>
  <si>
    <t>Johnny Olsen, Grendland AK, F</t>
  </si>
  <si>
    <t>55f</t>
  </si>
  <si>
    <t>109+</t>
  </si>
  <si>
    <t>-</t>
  </si>
  <si>
    <t>x</t>
  </si>
  <si>
    <t>120n</t>
  </si>
  <si>
    <t>xxx</t>
  </si>
  <si>
    <t>Atle Rønning Grenland AK, M5 81kg rykk: 88kg, støt:113kg, 117kg, total: 201kg og 205kg</t>
  </si>
  <si>
    <t>Terje Grimstad, Larvik AK M7 102kg støt: 98kg</t>
  </si>
  <si>
    <t>Egon Vee Haugen, Grenland AK, M7 81kg rykk:73kg</t>
  </si>
  <si>
    <t>Bjørnar Olsen, Grenland AK M5 89kg rykk: 98kg</t>
  </si>
  <si>
    <t>Geir Hestmann, Oslo AK M6 102kg rykk: 92kg, støt: 108kg, 112kg, 114kg, total: 200kg, 204kg, 206kg</t>
  </si>
  <si>
    <t>Johan Thonerud, Spydeberg Atletene, F</t>
  </si>
  <si>
    <t>Maren Fikse, Gjøvik AK JK 76kg, støt: 97kg</t>
  </si>
  <si>
    <t>Jørgen Kjellevand</t>
  </si>
  <si>
    <t>Knut Magnus Villun, Oslo AK, K</t>
  </si>
  <si>
    <t>Melissa Schanche, Spydeberg Atletene SK 76kg, total: 186kg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</si>
</sst>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General;[Red]\-General"/>
    <numFmt numFmtId="166" formatCode="0.000"/>
    <numFmt numFmtId="167" formatCode="0.000000"/>
    <numFmt numFmtId="168" formatCode="dd/mm/yy;@"/>
    <numFmt numFmtId="169" formatCode="0.0;[Red]0.0"/>
    <numFmt numFmtId="170" formatCode="0;[Red]0"/>
  </numFmts>
  <fonts count="33" x14ac:knownFonts="1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Times New Roman"/>
      <family val="1"/>
    </font>
    <font>
      <sz val="8"/>
      <name val="Times New Roman"/>
      <family val="1"/>
    </font>
    <font>
      <sz val="28"/>
      <name val="Arial Black"/>
      <family val="2"/>
    </font>
    <font>
      <sz val="1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u/>
      <sz val="10"/>
      <color theme="10"/>
      <name val="MS Sans Serif"/>
    </font>
    <font>
      <u/>
      <sz val="10"/>
      <color theme="11"/>
      <name val="MS Sans Serif"/>
    </font>
    <font>
      <b/>
      <u/>
      <sz val="11"/>
      <color rgb="FF000080"/>
      <name val="Times New Roman"/>
      <family val="1"/>
    </font>
    <font>
      <sz val="8"/>
      <color rgb="FF00B05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11"/>
      <color rgb="FF5310FC"/>
      <name val="Times New Roman"/>
      <family val="1"/>
    </font>
    <font>
      <b/>
      <sz val="10"/>
      <color rgb="FF5310FC"/>
      <name val="Times New Roman"/>
      <family val="1"/>
    </font>
    <font>
      <b/>
      <sz val="28"/>
      <name val="Times New Roman"/>
      <family val="1"/>
    </font>
    <font>
      <b/>
      <sz val="20"/>
      <name val="Times New Roman"/>
      <family val="1"/>
    </font>
    <font>
      <sz val="18"/>
      <name val="MS Sans Serif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0"/>
      <name val="MS Sans Serif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23" fillId="0" borderId="0"/>
  </cellStyleXfs>
  <cellXfs count="196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164" fontId="6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164" fontId="1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/>
    <xf numFmtId="169" fontId="3" fillId="0" borderId="0" xfId="0" applyNumberFormat="1" applyFont="1" applyAlignment="1" applyProtection="1">
      <alignment horizontal="center"/>
    </xf>
    <xf numFmtId="169" fontId="1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166" fontId="0" fillId="0" borderId="0" xfId="0" applyNumberFormat="1"/>
    <xf numFmtId="0" fontId="15" fillId="0" borderId="0" xfId="0" applyFont="1" applyAlignment="1">
      <alignment horizontal="left"/>
    </xf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vertical="top"/>
    </xf>
    <xf numFmtId="0" fontId="15" fillId="0" borderId="0" xfId="0" applyFont="1" applyProtection="1"/>
    <xf numFmtId="0" fontId="15" fillId="0" borderId="0" xfId="0" applyFont="1" applyAlignment="1">
      <alignment horizontal="right"/>
    </xf>
    <xf numFmtId="0" fontId="15" fillId="0" borderId="0" xfId="0" applyFont="1" applyAlignment="1" applyProtection="1">
      <alignment horizontal="right"/>
    </xf>
    <xf numFmtId="2" fontId="15" fillId="0" borderId="0" xfId="0" applyNumberFormat="1" applyFont="1" applyAlignment="1">
      <alignment horizontal="right"/>
    </xf>
    <xf numFmtId="2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68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170" fontId="10" fillId="0" borderId="12" xfId="0" applyNumberFormat="1" applyFont="1" applyBorder="1" applyAlignment="1" applyProtection="1">
      <alignment horizontal="center" vertical="center"/>
      <protection locked="0"/>
    </xf>
    <xf numFmtId="170" fontId="10" fillId="0" borderId="13" xfId="0" applyNumberFormat="1" applyFont="1" applyBorder="1" applyAlignment="1" applyProtection="1">
      <alignment horizontal="center" vertical="center"/>
      <protection locked="0"/>
    </xf>
    <xf numFmtId="170" fontId="4" fillId="0" borderId="1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167" fontId="16" fillId="0" borderId="0" xfId="0" applyNumberFormat="1" applyFont="1" applyBorder="1" applyAlignment="1">
      <alignment horizontal="center" vertical="center"/>
    </xf>
    <xf numFmtId="170" fontId="10" fillId="0" borderId="10" xfId="0" applyNumberFormat="1" applyFont="1" applyBorder="1" applyAlignment="1" applyProtection="1">
      <alignment horizontal="center" vertical="center"/>
      <protection locked="0"/>
    </xf>
    <xf numFmtId="170" fontId="10" fillId="0" borderId="16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170" fontId="4" fillId="0" borderId="18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1" fontId="14" fillId="0" borderId="0" xfId="0" applyNumberFormat="1" applyFont="1" applyAlignment="1" applyProtection="1">
      <alignment horizontal="center"/>
      <protection locked="0"/>
    </xf>
    <xf numFmtId="170" fontId="10" fillId="0" borderId="19" xfId="0" quotePrefix="1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168" fontId="1" fillId="0" borderId="0" xfId="0" applyNumberFormat="1" applyFont="1" applyBorder="1" applyAlignment="1">
      <alignment horizontal="center"/>
    </xf>
    <xf numFmtId="168" fontId="14" fillId="0" borderId="0" xfId="0" applyNumberFormat="1" applyFont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170" fontId="19" fillId="0" borderId="10" xfId="0" applyNumberFormat="1" applyFont="1" applyBorder="1" applyAlignment="1" applyProtection="1">
      <alignment horizontal="center" vertical="center"/>
      <protection locked="0"/>
    </xf>
    <xf numFmtId="170" fontId="19" fillId="0" borderId="19" xfId="0" applyNumberFormat="1" applyFont="1" applyBorder="1" applyAlignment="1" applyProtection="1">
      <alignment horizontal="center" vertical="center"/>
      <protection locked="0"/>
    </xf>
    <xf numFmtId="170" fontId="19" fillId="0" borderId="16" xfId="0" applyNumberFormat="1" applyFont="1" applyBorder="1" applyAlignment="1" applyProtection="1">
      <alignment horizontal="center" vertical="center"/>
      <protection locked="0"/>
    </xf>
    <xf numFmtId="170" fontId="19" fillId="0" borderId="12" xfId="0" applyNumberFormat="1" applyFont="1" applyBorder="1" applyAlignment="1" applyProtection="1">
      <alignment horizontal="center" vertical="center"/>
      <protection locked="0"/>
    </xf>
    <xf numFmtId="170" fontId="19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1" xfId="0" quotePrefix="1" applyNumberFormat="1" applyFont="1" applyBorder="1" applyAlignment="1" applyProtection="1">
      <alignment horizontal="right" vertical="center"/>
      <protection locked="0"/>
    </xf>
    <xf numFmtId="164" fontId="20" fillId="0" borderId="0" xfId="0" applyNumberFormat="1" applyFont="1" applyAlignment="1" applyProtection="1">
      <alignment horizontal="left"/>
    </xf>
    <xf numFmtId="0" fontId="20" fillId="0" borderId="0" xfId="0" applyFont="1" applyAlignment="1" applyProtection="1">
      <alignment horizontal="right"/>
    </xf>
    <xf numFmtId="0" fontId="20" fillId="0" borderId="0" xfId="0" applyFont="1" applyProtection="1"/>
    <xf numFmtId="0" fontId="4" fillId="0" borderId="11" xfId="0" applyFont="1" applyBorder="1" applyAlignment="1">
      <alignment horizontal="right" vertical="center"/>
    </xf>
    <xf numFmtId="2" fontId="4" fillId="0" borderId="10" xfId="5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/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1" xfId="5" applyFont="1" applyBorder="1" applyAlignment="1" applyProtection="1">
      <alignment horizontal="right" vertical="center"/>
      <protection locked="0"/>
    </xf>
    <xf numFmtId="0" fontId="4" fillId="0" borderId="10" xfId="5" applyFont="1" applyBorder="1" applyAlignment="1" applyProtection="1">
      <alignment horizontal="center" vertical="center"/>
      <protection locked="0"/>
    </xf>
    <xf numFmtId="168" fontId="4" fillId="0" borderId="10" xfId="5" applyNumberFormat="1" applyFont="1" applyBorder="1" applyAlignment="1" applyProtection="1">
      <alignment horizontal="center" vertical="center"/>
      <protection locked="0"/>
    </xf>
    <xf numFmtId="1" fontId="4" fillId="0" borderId="10" xfId="5" applyNumberFormat="1" applyFont="1" applyBorder="1" applyAlignment="1" applyProtection="1">
      <alignment horizontal="center" vertical="center"/>
      <protection locked="0"/>
    </xf>
    <xf numFmtId="0" fontId="4" fillId="0" borderId="10" xfId="5" applyFont="1" applyBorder="1" applyAlignment="1" applyProtection="1">
      <alignment vertical="center"/>
      <protection locked="0"/>
    </xf>
    <xf numFmtId="0" fontId="4" fillId="0" borderId="11" xfId="5" quotePrefix="1" applyFont="1" applyBorder="1" applyAlignment="1" applyProtection="1">
      <alignment horizontal="right" vertical="center"/>
      <protection locked="0"/>
    </xf>
    <xf numFmtId="0" fontId="4" fillId="0" borderId="11" xfId="0" quotePrefix="1" applyFont="1" applyBorder="1" applyAlignment="1">
      <alignment horizontal="right"/>
    </xf>
    <xf numFmtId="0" fontId="4" fillId="0" borderId="10" xfId="0" quotePrefix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" fontId="2" fillId="0" borderId="10" xfId="5" applyNumberFormat="1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168" fontId="24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0" fontId="25" fillId="0" borderId="11" xfId="5" applyFont="1" applyBorder="1" applyAlignment="1" applyProtection="1">
      <alignment horizontal="right" vertical="center"/>
      <protection locked="0"/>
    </xf>
    <xf numFmtId="2" fontId="25" fillId="0" borderId="10" xfId="5" applyNumberFormat="1" applyFont="1" applyBorder="1" applyAlignment="1" applyProtection="1">
      <alignment horizontal="right" vertical="center"/>
      <protection locked="0"/>
    </xf>
    <xf numFmtId="0" fontId="25" fillId="0" borderId="10" xfId="5" applyFont="1" applyBorder="1" applyAlignment="1" applyProtection="1">
      <alignment horizontal="center" vertical="center"/>
      <protection locked="0"/>
    </xf>
    <xf numFmtId="168" fontId="25" fillId="0" borderId="10" xfId="5" applyNumberFormat="1" applyFont="1" applyBorder="1" applyAlignment="1" applyProtection="1">
      <alignment horizontal="center" vertical="center"/>
      <protection locked="0"/>
    </xf>
    <xf numFmtId="1" fontId="26" fillId="0" borderId="10" xfId="5" applyNumberFormat="1" applyFont="1" applyBorder="1" applyAlignment="1" applyProtection="1">
      <alignment horizontal="center" vertical="center"/>
      <protection locked="0"/>
    </xf>
    <xf numFmtId="0" fontId="23" fillId="0" borderId="0" xfId="6"/>
    <xf numFmtId="0" fontId="29" fillId="0" borderId="0" xfId="6" applyFont="1"/>
    <xf numFmtId="0" fontId="14" fillId="0" borderId="0" xfId="6" applyFont="1" applyBorder="1" applyAlignment="1">
      <alignment horizontal="center"/>
    </xf>
    <xf numFmtId="1" fontId="14" fillId="0" borderId="0" xfId="6" applyNumberFormat="1" applyFont="1" applyBorder="1" applyAlignment="1">
      <alignment horizontal="center"/>
    </xf>
    <xf numFmtId="2" fontId="14" fillId="0" borderId="0" xfId="6" applyNumberFormat="1" applyFont="1" applyBorder="1" applyAlignment="1">
      <alignment horizontal="center"/>
    </xf>
    <xf numFmtId="168" fontId="14" fillId="0" borderId="0" xfId="6" applyNumberFormat="1" applyFont="1" applyBorder="1" applyAlignment="1">
      <alignment horizontal="center"/>
    </xf>
    <xf numFmtId="1" fontId="14" fillId="0" borderId="0" xfId="6" applyNumberFormat="1" applyFont="1" applyBorder="1" applyAlignment="1">
      <alignment horizontal="left"/>
    </xf>
    <xf numFmtId="170" fontId="14" fillId="0" borderId="0" xfId="6" applyNumberFormat="1" applyFont="1" applyBorder="1" applyAlignment="1">
      <alignment horizontal="right"/>
    </xf>
    <xf numFmtId="2" fontId="14" fillId="0" borderId="0" xfId="6" applyNumberFormat="1" applyFont="1" applyBorder="1" applyAlignment="1">
      <alignment horizontal="right"/>
    </xf>
    <xf numFmtId="0" fontId="1" fillId="0" borderId="0" xfId="6" applyFont="1"/>
    <xf numFmtId="0" fontId="32" fillId="0" borderId="0" xfId="6" applyFont="1" applyAlignment="1">
      <alignment horizontal="center"/>
    </xf>
    <xf numFmtId="168" fontId="23" fillId="0" borderId="0" xfId="6" applyNumberFormat="1"/>
    <xf numFmtId="0" fontId="23" fillId="0" borderId="0" xfId="6" applyAlignment="1">
      <alignment horizontal="left"/>
    </xf>
    <xf numFmtId="0" fontId="23" fillId="0" borderId="0" xfId="6" applyAlignment="1">
      <alignment horizontal="right"/>
    </xf>
    <xf numFmtId="2" fontId="4" fillId="0" borderId="10" xfId="5" quotePrefix="1" applyNumberFormat="1" applyFont="1" applyBorder="1" applyAlignment="1" applyProtection="1">
      <alignment horizontal="right" vertical="center"/>
      <protection locked="0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quotePrefix="1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4" fillId="0" borderId="10" xfId="0" applyFont="1" applyBorder="1" applyAlignment="1"/>
    <xf numFmtId="0" fontId="4" fillId="0" borderId="10" xfId="5" applyFont="1" applyBorder="1" applyAlignment="1" applyProtection="1">
      <protection locked="0"/>
    </xf>
    <xf numFmtId="0" fontId="2" fillId="0" borderId="10" xfId="5" applyFont="1" applyBorder="1" applyAlignment="1" applyProtection="1">
      <protection locked="0"/>
    </xf>
    <xf numFmtId="0" fontId="25" fillId="0" borderId="10" xfId="5" applyFont="1" applyBorder="1" applyAlignment="1" applyProtection="1"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170" fontId="3" fillId="0" borderId="12" xfId="0" applyNumberFormat="1" applyFont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vertical="center"/>
    </xf>
    <xf numFmtId="2" fontId="4" fillId="0" borderId="10" xfId="5" applyNumberFormat="1" applyFont="1" applyBorder="1" applyAlignment="1" applyProtection="1">
      <alignment vertical="center"/>
      <protection locked="0"/>
    </xf>
    <xf numFmtId="2" fontId="4" fillId="0" borderId="10" xfId="0" quotePrefix="1" applyNumberFormat="1" applyFont="1" applyBorder="1" applyAlignment="1"/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/>
    <xf numFmtId="170" fontId="3" fillId="0" borderId="19" xfId="0" quotePrefix="1" applyNumberFormat="1" applyFont="1" applyBorder="1" applyAlignment="1" applyProtection="1">
      <alignment horizontal="center" vertical="center"/>
      <protection locked="0"/>
    </xf>
    <xf numFmtId="170" fontId="3" fillId="0" borderId="16" xfId="0" applyNumberFormat="1" applyFont="1" applyBorder="1" applyAlignment="1" applyProtection="1">
      <alignment horizontal="center" vertical="center"/>
      <protection locked="0"/>
    </xf>
    <xf numFmtId="170" fontId="3" fillId="0" borderId="13" xfId="0" applyNumberFormat="1" applyFont="1" applyBorder="1" applyAlignment="1" applyProtection="1">
      <alignment horizontal="center" vertical="center"/>
      <protection locked="0"/>
    </xf>
    <xf numFmtId="170" fontId="19" fillId="0" borderId="16" xfId="0" quotePrefix="1" applyNumberFormat="1" applyFont="1" applyBorder="1" applyAlignment="1" applyProtection="1">
      <alignment horizontal="center" vertical="center"/>
      <protection locked="0"/>
    </xf>
    <xf numFmtId="170" fontId="19" fillId="0" borderId="13" xfId="0" quotePrefix="1" applyNumberFormat="1" applyFont="1" applyBorder="1" applyAlignment="1" applyProtection="1">
      <alignment horizontal="center" vertical="center"/>
      <protection locked="0"/>
    </xf>
    <xf numFmtId="170" fontId="3" fillId="0" borderId="13" xfId="0" quotePrefix="1" applyNumberFormat="1" applyFont="1" applyBorder="1" applyAlignment="1" applyProtection="1">
      <alignment horizontal="center" vertical="center"/>
      <protection locked="0"/>
    </xf>
    <xf numFmtId="0" fontId="14" fillId="0" borderId="0" xfId="6" applyFont="1"/>
    <xf numFmtId="2" fontId="4" fillId="0" borderId="10" xfId="5" applyNumberFormat="1" applyFont="1" applyBorder="1" applyAlignment="1" applyProtection="1">
      <alignment horizontal="center" vertical="center"/>
      <protection locked="0"/>
    </xf>
    <xf numFmtId="170" fontId="19" fillId="0" borderId="12" xfId="0" quotePrefix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14" fontId="14" fillId="0" borderId="0" xfId="0" applyNumberFormat="1" applyFont="1" applyAlignment="1" applyProtection="1">
      <alignment horizontal="left"/>
      <protection locked="0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1" fillId="5" borderId="0" xfId="6" applyFont="1" applyFill="1" applyBorder="1" applyAlignment="1">
      <alignment horizontal="center"/>
    </xf>
    <xf numFmtId="0" fontId="30" fillId="6" borderId="0" xfId="6" applyFont="1" applyFill="1" applyBorder="1" applyAlignment="1">
      <alignment horizontal="center"/>
    </xf>
    <xf numFmtId="0" fontId="27" fillId="2" borderId="0" xfId="6" applyFont="1" applyFill="1" applyBorder="1" applyAlignment="1">
      <alignment horizontal="center"/>
    </xf>
    <xf numFmtId="0" fontId="28" fillId="3" borderId="0" xfId="6" applyFont="1" applyFill="1" applyBorder="1" applyAlignment="1">
      <alignment horizontal="center"/>
    </xf>
    <xf numFmtId="0" fontId="30" fillId="4" borderId="0" xfId="6" applyFont="1" applyFill="1" applyBorder="1" applyAlignment="1">
      <alignment horizontal="center"/>
    </xf>
  </cellXfs>
  <cellStyles count="7">
    <cellStyle name="Benyttet hyperkobling" xfId="2" builtinId="9" hidden="1"/>
    <cellStyle name="Benyttet hyperkobling" xfId="4" builtinId="9" hidden="1"/>
    <cellStyle name="Hyperkobling" xfId="1" builtinId="8" hidden="1"/>
    <cellStyle name="Hyperkobling" xfId="3" builtinId="8" hidden="1"/>
    <cellStyle name="Normal" xfId="0" builtinId="0"/>
    <cellStyle name="Normal 2" xfId="6"/>
    <cellStyle name="Normal_Sheet2" xfId="5"/>
  </cellStyles>
  <dxfs count="180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146050</xdr:colOff>
      <xdr:row>3</xdr:row>
      <xdr:rowOff>99060</xdr:rowOff>
    </xdr:to>
    <xdr:pic>
      <xdr:nvPicPr>
        <xdr:cNvPr id="10538" name="Picture 192">
          <a:extLst>
            <a:ext uri="{FF2B5EF4-FFF2-40B4-BE49-F238E27FC236}">
              <a16:creationId xmlns:a16="http://schemas.microsoft.com/office/drawing/2014/main" xmlns="" id="{00000000-0008-0000-0000-00002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828040" cy="1126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xmlns="" id="{F88CA5BE-7653-D64C-86A7-42DAB6F4F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822960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146050</xdr:colOff>
      <xdr:row>3</xdr:row>
      <xdr:rowOff>99060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xmlns="" id="{00000000-0008-0000-0000-00002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780415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146050</xdr:colOff>
      <xdr:row>3</xdr:row>
      <xdr:rowOff>99060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xmlns="" id="{00000000-0008-0000-0000-00002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780415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146050</xdr:colOff>
      <xdr:row>3</xdr:row>
      <xdr:rowOff>99060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xmlns="" id="{00000000-0008-0000-0000-00002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780415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146050</xdr:colOff>
      <xdr:row>3</xdr:row>
      <xdr:rowOff>99060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xmlns="" id="{00000000-0008-0000-0000-00002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780415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146050</xdr:colOff>
      <xdr:row>3</xdr:row>
      <xdr:rowOff>99060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xmlns="" id="{00000000-0008-0000-0000-00002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780415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146050</xdr:colOff>
      <xdr:row>3</xdr:row>
      <xdr:rowOff>99060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xmlns="" id="{00000000-0008-0000-0000-00002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780415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146050</xdr:colOff>
      <xdr:row>3</xdr:row>
      <xdr:rowOff>99060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xmlns="" id="{00000000-0008-0000-0000-00002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780415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autoPageBreaks="0" fitToPage="1"/>
  </sheetPr>
  <dimension ref="A1:Y41"/>
  <sheetViews>
    <sheetView showGridLines="0" showRowColHeaders="0" showZeros="0" tabSelected="1" showOutlineSymbols="0" zoomScaleNormal="100" zoomScaleSheetLayoutView="75" zoomScalePageLayoutView="120" workbookViewId="0">
      <selection activeCell="F17" sqref="F17"/>
    </sheetView>
  </sheetViews>
  <sheetFormatPr baseColWidth="10" defaultColWidth="9.140625" defaultRowHeight="12.75" x14ac:dyDescent="0.2"/>
  <cols>
    <col min="1" max="1" width="6.42578125" style="2" customWidth="1"/>
    <col min="2" max="2" width="8.5703125" style="2" customWidth="1"/>
    <col min="3" max="3" width="6.42578125" style="38" customWidth="1"/>
    <col min="4" max="4" width="10.5703125" style="2" customWidth="1"/>
    <col min="5" max="5" width="3.85546875" style="2" customWidth="1"/>
    <col min="6" max="6" width="27.570312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5703125" style="2" customWidth="1"/>
    <col min="17" max="17" width="10.5703125" style="40" customWidth="1"/>
    <col min="18" max="18" width="11.42578125" style="40" customWidth="1"/>
    <col min="19" max="20" width="5.570312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84" t="s">
        <v>39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24" ht="24.75" customHeight="1" x14ac:dyDescent="0.5">
      <c r="F2" s="185" t="s">
        <v>34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24" ht="15" x14ac:dyDescent="0.25">
      <c r="G3" s="189" t="s">
        <v>44</v>
      </c>
      <c r="H3" s="189"/>
      <c r="I3" s="189"/>
      <c r="J3" s="189"/>
      <c r="K3" s="189"/>
      <c r="L3" s="189"/>
      <c r="M3" s="189"/>
    </row>
    <row r="4" spans="1:24" ht="12" customHeight="1" x14ac:dyDescent="0.2">
      <c r="G4" s="190" t="s">
        <v>45</v>
      </c>
      <c r="H4" s="190"/>
      <c r="I4" s="190"/>
      <c r="J4" s="190"/>
      <c r="K4" s="190"/>
      <c r="L4" s="190"/>
      <c r="M4" s="190"/>
    </row>
    <row r="5" spans="1:24" s="7" customFormat="1" ht="15.75" x14ac:dyDescent="0.25">
      <c r="A5" s="36"/>
      <c r="B5" s="71" t="s">
        <v>27</v>
      </c>
      <c r="C5" s="186" t="s">
        <v>46</v>
      </c>
      <c r="D5" s="186"/>
      <c r="E5" s="186"/>
      <c r="F5" s="186"/>
      <c r="G5" s="72" t="s">
        <v>0</v>
      </c>
      <c r="H5" s="187" t="s">
        <v>47</v>
      </c>
      <c r="I5" s="187"/>
      <c r="J5" s="187"/>
      <c r="K5" s="187"/>
      <c r="L5" s="71" t="s">
        <v>1</v>
      </c>
      <c r="M5" s="188" t="s">
        <v>48</v>
      </c>
      <c r="N5" s="188"/>
      <c r="O5" s="188"/>
      <c r="P5" s="188"/>
      <c r="Q5" s="71" t="s">
        <v>2</v>
      </c>
      <c r="R5" s="96">
        <v>43491</v>
      </c>
      <c r="S5" s="73" t="s">
        <v>24</v>
      </c>
      <c r="T5" s="92">
        <v>1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07">
        <v>40</v>
      </c>
      <c r="B9" s="108">
        <v>31.8</v>
      </c>
      <c r="C9" s="109" t="s">
        <v>51</v>
      </c>
      <c r="D9" s="110">
        <v>38871</v>
      </c>
      <c r="E9" s="111">
        <v>5</v>
      </c>
      <c r="F9" s="112" t="s">
        <v>52</v>
      </c>
      <c r="G9" s="113" t="s">
        <v>53</v>
      </c>
      <c r="H9" s="165">
        <v>11</v>
      </c>
      <c r="I9" s="173">
        <v>13</v>
      </c>
      <c r="J9" s="174">
        <v>-14</v>
      </c>
      <c r="K9" s="166">
        <v>12</v>
      </c>
      <c r="L9" s="175">
        <v>15</v>
      </c>
      <c r="M9" s="175">
        <v>17</v>
      </c>
      <c r="N9" s="80">
        <f t="shared" ref="N9:N24" si="0">IF(MAX(H9:J9)&lt;0,0,TRUNC(MAX(H9:J9)/1)*1)</f>
        <v>13</v>
      </c>
      <c r="O9" s="80">
        <f t="shared" ref="O9:O24" si="1">IF(MAX(K9:M9)&lt;0,0,TRUNC(MAX(K9:M9)/1)*1)</f>
        <v>17</v>
      </c>
      <c r="P9" s="80">
        <f t="shared" ref="P9:P11" si="2">IF(N9=0,0,IF(O9=0,0,SUM(N9:O9)))</f>
        <v>30</v>
      </c>
      <c r="Q9" s="81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69.793250704359792</v>
      </c>
      <c r="R9" s="81" t="str">
        <f>IF(OR(D9="",B9="",V9=""),0,IF(OR(C9="UM",C9="JM",C9="SM",C9="UK",C9="JK",C9="SK"),"",Q9*(IF(ABS(1900-YEAR((V9+1)-D9))&lt;29,0,(VLOOKUP((YEAR(V9)-YEAR(D9)),'Meltzer-Malone'!$A$3:$B$63,2))))))</f>
        <v/>
      </c>
      <c r="S9" s="82">
        <v>1</v>
      </c>
      <c r="T9" s="83"/>
      <c r="U9" s="84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2.3264416901453266</v>
      </c>
      <c r="V9" s="95">
        <f>R5</f>
        <v>43491</v>
      </c>
      <c r="W9" s="64"/>
      <c r="X9" s="64"/>
    </row>
    <row r="10" spans="1:24" s="10" customFormat="1" ht="20.100000000000001" customHeight="1" x14ac:dyDescent="0.2">
      <c r="A10" s="107">
        <v>45</v>
      </c>
      <c r="B10" s="108">
        <v>43.8</v>
      </c>
      <c r="C10" s="114" t="s">
        <v>51</v>
      </c>
      <c r="D10" s="110">
        <v>38936</v>
      </c>
      <c r="E10" s="115">
        <v>46</v>
      </c>
      <c r="F10" s="112" t="s">
        <v>54</v>
      </c>
      <c r="G10" s="112" t="s">
        <v>55</v>
      </c>
      <c r="H10" s="165">
        <v>11</v>
      </c>
      <c r="I10" s="173">
        <v>13</v>
      </c>
      <c r="J10" s="174">
        <v>14</v>
      </c>
      <c r="K10" s="166">
        <v>15</v>
      </c>
      <c r="L10" s="175">
        <v>17</v>
      </c>
      <c r="M10" s="175">
        <v>19</v>
      </c>
      <c r="N10" s="80">
        <f t="shared" ref="N10" si="3">IF(MAX(H10:J10)&lt;0,0,TRUNC(MAX(H10:J10)/1)*1)</f>
        <v>14</v>
      </c>
      <c r="O10" s="80">
        <f t="shared" ref="O10" si="4">IF(MAX(K10:M10)&lt;0,0,TRUNC(MAX(K10:M10)/1)*1)</f>
        <v>19</v>
      </c>
      <c r="P10" s="80">
        <f t="shared" ref="P10" si="5">IF(N10=0,0,IF(O10=0,0,SUM(N10:O10)))</f>
        <v>33</v>
      </c>
      <c r="Q10" s="81">
        <f t="shared" ref="Q10:Q24" si="6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56.401969780046898</v>
      </c>
      <c r="R10" s="81" t="str">
        <f>IF(OR(D10="",B10="",V10=""),0,IF(OR(C10="UM",C10="JM",C10="SM",C10="UK",C10="JK",C10="SK"),"",Q10*(IF(ABS(1900-YEAR((V10+1)-D10))&lt;29,0,(VLOOKUP((YEAR(V10)-YEAR(D10)),'Meltzer-Malone'!$A$3:$B$63,2))))))</f>
        <v/>
      </c>
      <c r="S10" s="87">
        <v>1</v>
      </c>
      <c r="T10" s="88"/>
      <c r="U10" s="84">
        <f t="shared" ref="U10:U24" si="7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1.7091505993953606</v>
      </c>
      <c r="V10" s="95">
        <f>R5</f>
        <v>43491</v>
      </c>
      <c r="W10" s="64"/>
      <c r="X10" s="64"/>
    </row>
    <row r="11" spans="1:24" s="10" customFormat="1" ht="20.100000000000001" customHeight="1" x14ac:dyDescent="0.2">
      <c r="A11" s="107">
        <v>55</v>
      </c>
      <c r="B11" s="108">
        <v>51.4</v>
      </c>
      <c r="C11" s="109" t="s">
        <v>51</v>
      </c>
      <c r="D11" s="116">
        <v>38817</v>
      </c>
      <c r="E11" s="117">
        <v>6</v>
      </c>
      <c r="F11" s="112" t="s">
        <v>56</v>
      </c>
      <c r="G11" s="113" t="s">
        <v>53</v>
      </c>
      <c r="H11" s="165">
        <v>15</v>
      </c>
      <c r="I11" s="173">
        <v>17</v>
      </c>
      <c r="J11" s="174">
        <v>18</v>
      </c>
      <c r="K11" s="166">
        <v>19</v>
      </c>
      <c r="L11" s="175">
        <v>22</v>
      </c>
      <c r="M11" s="175">
        <v>25</v>
      </c>
      <c r="N11" s="80">
        <f t="shared" si="0"/>
        <v>18</v>
      </c>
      <c r="O11" s="80">
        <f t="shared" si="1"/>
        <v>25</v>
      </c>
      <c r="P11" s="80">
        <f t="shared" si="2"/>
        <v>43</v>
      </c>
      <c r="Q11" s="81">
        <f t="shared" si="6"/>
        <v>64.66655283016101</v>
      </c>
      <c r="R11" s="81" t="str">
        <f>IF(OR(D11="",B11="",V11=""),0,IF(OR(C11="UM",C11="JM",C11="SM",C11="UK",C11="JK",C11="SK"),"",Q11*(IF(ABS(1900-YEAR((V11+1)-D11))&lt;29,0,(VLOOKUP((YEAR(V11)-YEAR(D11)),'Meltzer-Malone'!$A$3:$B$63,2))))))</f>
        <v/>
      </c>
      <c r="S11" s="87">
        <v>4</v>
      </c>
      <c r="T11" s="88"/>
      <c r="U11" s="84">
        <f t="shared" si="7"/>
        <v>1.5038733216316513</v>
      </c>
      <c r="V11" s="95">
        <f>R5</f>
        <v>43491</v>
      </c>
      <c r="W11" s="64"/>
      <c r="X11" s="64"/>
    </row>
    <row r="12" spans="1:24" s="10" customFormat="1" ht="20.100000000000001" customHeight="1" x14ac:dyDescent="0.2">
      <c r="A12" s="107">
        <v>55</v>
      </c>
      <c r="B12" s="108">
        <v>50.2</v>
      </c>
      <c r="C12" s="109" t="s">
        <v>51</v>
      </c>
      <c r="D12" s="110">
        <v>38239</v>
      </c>
      <c r="E12" s="111">
        <v>7</v>
      </c>
      <c r="F12" s="112" t="s">
        <v>57</v>
      </c>
      <c r="G12" s="113" t="s">
        <v>53</v>
      </c>
      <c r="H12" s="165">
        <v>18</v>
      </c>
      <c r="I12" s="173">
        <v>20</v>
      </c>
      <c r="J12" s="174">
        <v>22</v>
      </c>
      <c r="K12" s="166">
        <v>24</v>
      </c>
      <c r="L12" s="175">
        <v>26</v>
      </c>
      <c r="M12" s="175">
        <v>28</v>
      </c>
      <c r="N12" s="80">
        <f t="shared" ref="N12:N23" si="8">IF(MAX(H12:J12)&lt;0,0,TRUNC(MAX(H12:J12)/1)*1)</f>
        <v>22</v>
      </c>
      <c r="O12" s="80">
        <f t="shared" ref="O12:O23" si="9">IF(MAX(K12:M12)&lt;0,0,TRUNC(MAX(K12:M12)/1)*1)</f>
        <v>28</v>
      </c>
      <c r="P12" s="80">
        <f t="shared" ref="P12:P23" si="10">IF(N12=0,0,IF(O12=0,0,SUM(N12:O12)))</f>
        <v>50</v>
      </c>
      <c r="Q12" s="81">
        <f t="shared" si="6"/>
        <v>76.54369326228742</v>
      </c>
      <c r="R12" s="81" t="str">
        <f>IF(OR(D12="",B12="",V12=""),0,IF(OR(C12="UM",C12="JM",C12="SM",C12="UK",C12="JK",C12="SK"),"",Q12*(IF(ABS(1900-YEAR((V12+1)-D12))&lt;29,0,(VLOOKUP((YEAR(V12)-YEAR(D12)),'Meltzer-Malone'!$A$3:$B$63,2))))))</f>
        <v/>
      </c>
      <c r="S12" s="87">
        <v>3</v>
      </c>
      <c r="T12" s="88" t="s">
        <v>20</v>
      </c>
      <c r="U12" s="84">
        <f t="shared" si="7"/>
        <v>1.5308738652457483</v>
      </c>
      <c r="V12" s="95">
        <f>R5</f>
        <v>43491</v>
      </c>
      <c r="W12" s="64"/>
      <c r="X12" s="64"/>
    </row>
    <row r="13" spans="1:24" s="10" customFormat="1" ht="20.100000000000001" customHeight="1" x14ac:dyDescent="0.2">
      <c r="A13" s="107">
        <v>55</v>
      </c>
      <c r="B13" s="108">
        <v>50.9</v>
      </c>
      <c r="C13" s="109" t="s">
        <v>51</v>
      </c>
      <c r="D13" s="110">
        <v>38142</v>
      </c>
      <c r="E13" s="117">
        <v>8</v>
      </c>
      <c r="F13" s="112" t="s">
        <v>58</v>
      </c>
      <c r="G13" s="113" t="s">
        <v>53</v>
      </c>
      <c r="H13" s="165">
        <v>20</v>
      </c>
      <c r="I13" s="173">
        <v>23</v>
      </c>
      <c r="J13" s="174">
        <v>25</v>
      </c>
      <c r="K13" s="166">
        <v>28</v>
      </c>
      <c r="L13" s="175">
        <v>30</v>
      </c>
      <c r="M13" s="175">
        <v>32</v>
      </c>
      <c r="N13" s="80">
        <f>IF(MAX(H13:J13)&lt;0,0,TRUNC(MAX(H13:J13)/1)*1)</f>
        <v>25</v>
      </c>
      <c r="O13" s="80">
        <f t="shared" si="9"/>
        <v>32</v>
      </c>
      <c r="P13" s="80">
        <f t="shared" si="10"/>
        <v>57</v>
      </c>
      <c r="Q13" s="81">
        <f t="shared" si="6"/>
        <v>86.350332442267785</v>
      </c>
      <c r="R13" s="81" t="str">
        <f>IF(OR(D13="",B13="",V13=""),0,IF(OR(C13="UM",C13="JM",C13="SM",C13="UK",C13="JK",C13="SK"),"",Q13*(IF(ABS(1900-YEAR((V13+1)-D13))&lt;29,0,(VLOOKUP((YEAR(V13)-YEAR(D13)),'Meltzer-Malone'!$A$3:$B$63,2))))))</f>
        <v/>
      </c>
      <c r="S13" s="87">
        <v>1</v>
      </c>
      <c r="T13" s="88" t="s">
        <v>20</v>
      </c>
      <c r="U13" s="84">
        <f t="shared" si="7"/>
        <v>1.5149181130222418</v>
      </c>
      <c r="V13" s="95">
        <f>R5</f>
        <v>43491</v>
      </c>
      <c r="W13" s="64"/>
      <c r="X13" s="64"/>
    </row>
    <row r="14" spans="1:24" s="10" customFormat="1" ht="20.100000000000001" customHeight="1" x14ac:dyDescent="0.2">
      <c r="A14" s="107">
        <v>55</v>
      </c>
      <c r="B14" s="108">
        <v>53.9</v>
      </c>
      <c r="C14" s="109" t="s">
        <v>51</v>
      </c>
      <c r="D14" s="110">
        <v>37978</v>
      </c>
      <c r="E14" s="111">
        <v>9</v>
      </c>
      <c r="F14" s="112" t="s">
        <v>59</v>
      </c>
      <c r="G14" s="113" t="s">
        <v>53</v>
      </c>
      <c r="H14" s="98">
        <v>20</v>
      </c>
      <c r="I14" s="99">
        <v>22</v>
      </c>
      <c r="J14" s="100">
        <v>-24</v>
      </c>
      <c r="K14" s="101">
        <v>25</v>
      </c>
      <c r="L14" s="102">
        <v>28</v>
      </c>
      <c r="M14" s="102">
        <v>30</v>
      </c>
      <c r="N14" s="80">
        <f t="shared" si="8"/>
        <v>22</v>
      </c>
      <c r="O14" s="80">
        <f t="shared" si="9"/>
        <v>30</v>
      </c>
      <c r="P14" s="80">
        <f t="shared" si="10"/>
        <v>52</v>
      </c>
      <c r="Q14" s="81">
        <f t="shared" si="6"/>
        <v>75.539988794122237</v>
      </c>
      <c r="R14" s="81" t="str">
        <f>IF(OR(D14="",B14="",V14=""),0,IF(OR(C14="UM",C14="JM",C14="SM",C14="UK",C14="JK",C14="SK"),"",Q14*(IF(ABS(1900-YEAR((V14+1)-D14))&lt;29,0,(VLOOKUP((YEAR(V14)-YEAR(D14)),'Meltzer-Malone'!$A$3:$B$63,2))))))</f>
        <v/>
      </c>
      <c r="S14" s="87">
        <v>2</v>
      </c>
      <c r="T14" s="88" t="s">
        <v>20</v>
      </c>
      <c r="U14" s="84">
        <f t="shared" si="7"/>
        <v>1.4526920921946584</v>
      </c>
      <c r="V14" s="95">
        <f>R5</f>
        <v>43491</v>
      </c>
      <c r="W14" s="64"/>
      <c r="X14" s="64"/>
    </row>
    <row r="15" spans="1:24" s="10" customFormat="1" ht="20.100000000000001" customHeight="1" x14ac:dyDescent="0.2">
      <c r="A15" s="118">
        <v>59</v>
      </c>
      <c r="B15" s="108">
        <v>55.1</v>
      </c>
      <c r="C15" s="114" t="s">
        <v>51</v>
      </c>
      <c r="D15" s="110">
        <v>38645</v>
      </c>
      <c r="E15" s="115">
        <v>47</v>
      </c>
      <c r="F15" s="112" t="s">
        <v>60</v>
      </c>
      <c r="G15" s="112" t="s">
        <v>55</v>
      </c>
      <c r="H15" s="98">
        <v>35</v>
      </c>
      <c r="I15" s="99">
        <v>37</v>
      </c>
      <c r="J15" s="100">
        <v>39</v>
      </c>
      <c r="K15" s="101">
        <v>43</v>
      </c>
      <c r="L15" s="102">
        <v>45</v>
      </c>
      <c r="M15" s="102">
        <v>47</v>
      </c>
      <c r="N15" s="80">
        <f t="shared" si="8"/>
        <v>39</v>
      </c>
      <c r="O15" s="80">
        <f t="shared" si="9"/>
        <v>47</v>
      </c>
      <c r="P15" s="80">
        <f t="shared" si="10"/>
        <v>86</v>
      </c>
      <c r="Q15" s="81">
        <f t="shared" si="6"/>
        <v>123.00596379146799</v>
      </c>
      <c r="R15" s="81" t="str">
        <f>IF(OR(D15="",B15="",V15=""),0,IF(OR(C15="UM",C15="JM",C15="SM",C15="UK",C15="JK",C15="SK"),"",Q15*(IF(ABS(1900-YEAR((V15+1)-D15))&lt;29,0,(VLOOKUP((YEAR(V15)-YEAR(D15)),'Meltzer-Malone'!$A$3:$B$63,2))))))</f>
        <v/>
      </c>
      <c r="S15" s="87">
        <v>1</v>
      </c>
      <c r="T15" s="88"/>
      <c r="U15" s="84">
        <f t="shared" si="7"/>
        <v>1.4303019045519534</v>
      </c>
      <c r="V15" s="95">
        <f>R5</f>
        <v>43491</v>
      </c>
      <c r="W15" s="64"/>
      <c r="X15" s="64"/>
    </row>
    <row r="16" spans="1:24" s="10" customFormat="1" ht="20.100000000000001" customHeight="1" x14ac:dyDescent="0.2">
      <c r="A16" s="118">
        <v>64</v>
      </c>
      <c r="B16" s="108">
        <v>61</v>
      </c>
      <c r="C16" s="114" t="s">
        <v>51</v>
      </c>
      <c r="D16" s="110">
        <v>38581</v>
      </c>
      <c r="E16" s="115">
        <v>48</v>
      </c>
      <c r="F16" s="112" t="s">
        <v>61</v>
      </c>
      <c r="G16" s="112" t="s">
        <v>55</v>
      </c>
      <c r="H16" s="98">
        <v>34</v>
      </c>
      <c r="I16" s="99">
        <v>37</v>
      </c>
      <c r="J16" s="100">
        <v>40</v>
      </c>
      <c r="K16" s="101">
        <v>48</v>
      </c>
      <c r="L16" s="102">
        <v>52</v>
      </c>
      <c r="M16" s="102">
        <v>55</v>
      </c>
      <c r="N16" s="80">
        <f t="shared" si="8"/>
        <v>40</v>
      </c>
      <c r="O16" s="80">
        <f t="shared" si="9"/>
        <v>55</v>
      </c>
      <c r="P16" s="80">
        <f t="shared" si="10"/>
        <v>95</v>
      </c>
      <c r="Q16" s="81">
        <f t="shared" si="6"/>
        <v>127.01268244963435</v>
      </c>
      <c r="R16" s="81" t="str">
        <f>IF(OR(D16="",B16="",V16=""),0,IF(OR(C16="UM",C16="JM",C16="SM",C16="UK",C16="JK",C16="SK"),"",Q16*(IF(ABS(1900-YEAR((V16+1)-D16))&lt;29,0,(VLOOKUP((YEAR(V16)-YEAR(D16)),'Meltzer-Malone'!$A$3:$B$63,2))))))</f>
        <v/>
      </c>
      <c r="S16" s="87">
        <v>1</v>
      </c>
      <c r="T16" s="88"/>
      <c r="U16" s="84">
        <f t="shared" si="7"/>
        <v>1.3369756047329933</v>
      </c>
      <c r="V16" s="95">
        <f>R5</f>
        <v>43491</v>
      </c>
      <c r="W16" s="64"/>
      <c r="X16" s="64"/>
    </row>
    <row r="17" spans="1:25" s="10" customFormat="1" ht="20.100000000000001" customHeight="1" x14ac:dyDescent="0.2">
      <c r="A17" s="118"/>
      <c r="B17" s="108"/>
      <c r="C17" s="114"/>
      <c r="D17" s="110"/>
      <c r="E17" s="115"/>
      <c r="F17" s="112"/>
      <c r="G17" s="112"/>
      <c r="H17" s="98"/>
      <c r="I17" s="99"/>
      <c r="J17" s="100"/>
      <c r="K17" s="101"/>
      <c r="L17" s="102"/>
      <c r="M17" s="102"/>
      <c r="N17" s="80">
        <f t="shared" si="8"/>
        <v>0</v>
      </c>
      <c r="O17" s="80">
        <f t="shared" si="9"/>
        <v>0</v>
      </c>
      <c r="P17" s="80">
        <f t="shared" si="10"/>
        <v>0</v>
      </c>
      <c r="Q17" s="81" t="str">
        <f t="shared" si="6"/>
        <v/>
      </c>
      <c r="R17" s="81">
        <f>IF(OR(D17="",B17="",V17=""),0,IF(OR(C17="UM",C17="JM",C17="SM",C17="UK",C17="JK",C17="SK"),"",Q17*(IF(ABS(1900-YEAR((V17+1)-D17))&lt;29,0,(VLOOKUP((YEAR(V17)-YEAR(D17)),'Meltzer-Malone'!$A$3:$B$63,2))))))</f>
        <v>0</v>
      </c>
      <c r="S17" s="87"/>
      <c r="T17" s="88"/>
      <c r="U17" s="84" t="str">
        <f t="shared" si="7"/>
        <v/>
      </c>
      <c r="V17" s="95">
        <f>R5</f>
        <v>43491</v>
      </c>
      <c r="W17" s="64"/>
      <c r="X17" s="64"/>
    </row>
    <row r="18" spans="1:25" s="10" customFormat="1" ht="20.100000000000001" customHeight="1" x14ac:dyDescent="0.2">
      <c r="A18" s="118"/>
      <c r="B18" s="108"/>
      <c r="C18" s="119"/>
      <c r="D18" s="120"/>
      <c r="E18" s="121"/>
      <c r="F18" s="122"/>
      <c r="G18" s="122"/>
      <c r="H18" s="98"/>
      <c r="I18" s="99"/>
      <c r="J18" s="100"/>
      <c r="K18" s="101"/>
      <c r="L18" s="102"/>
      <c r="M18" s="102"/>
      <c r="N18" s="80">
        <f t="shared" si="8"/>
        <v>0</v>
      </c>
      <c r="O18" s="80">
        <f t="shared" si="9"/>
        <v>0</v>
      </c>
      <c r="P18" s="80">
        <f t="shared" si="10"/>
        <v>0</v>
      </c>
      <c r="Q18" s="81" t="str">
        <f t="shared" si="6"/>
        <v/>
      </c>
      <c r="R18" s="81">
        <f>IF(OR(D18="",B18="",V18=""),0,IF(OR(C18="UM",C18="JM",C18="SM",C18="UK",C18="JK",C18="SK"),"",Q18*(IF(ABS(1900-YEAR((V18+1)-D18))&lt;29,0,(VLOOKUP((YEAR(V18)-YEAR(D18)),'Meltzer-Malone'!$A$3:$B$63,2))))))</f>
        <v>0</v>
      </c>
      <c r="S18" s="87"/>
      <c r="T18" s="88" t="s">
        <v>20</v>
      </c>
      <c r="U18" s="84" t="str">
        <f t="shared" si="7"/>
        <v/>
      </c>
      <c r="V18" s="95">
        <f>R5</f>
        <v>43491</v>
      </c>
      <c r="W18" s="64"/>
      <c r="X18" s="64"/>
    </row>
    <row r="19" spans="1:25" s="10" customFormat="1" ht="20.100000000000001" customHeight="1" x14ac:dyDescent="0.2">
      <c r="A19" s="118">
        <v>64</v>
      </c>
      <c r="B19" s="108">
        <v>62.2</v>
      </c>
      <c r="C19" s="114" t="s">
        <v>62</v>
      </c>
      <c r="D19" s="110">
        <v>37102</v>
      </c>
      <c r="E19" s="115">
        <v>20</v>
      </c>
      <c r="F19" s="112" t="s">
        <v>63</v>
      </c>
      <c r="G19" s="112" t="s">
        <v>64</v>
      </c>
      <c r="H19" s="98">
        <v>50</v>
      </c>
      <c r="I19" s="99">
        <v>54</v>
      </c>
      <c r="J19" s="100">
        <v>56</v>
      </c>
      <c r="K19" s="101">
        <v>66</v>
      </c>
      <c r="L19" s="102">
        <v>70</v>
      </c>
      <c r="M19" s="102">
        <v>73</v>
      </c>
      <c r="N19" s="80">
        <f t="shared" si="8"/>
        <v>56</v>
      </c>
      <c r="O19" s="80">
        <f t="shared" si="9"/>
        <v>73</v>
      </c>
      <c r="P19" s="80">
        <f t="shared" si="10"/>
        <v>129</v>
      </c>
      <c r="Q19" s="81">
        <f t="shared" si="6"/>
        <v>170.39234839105137</v>
      </c>
      <c r="R19" s="81" t="str">
        <f>IF(OR(D19="",B19="",V19=""),0,IF(OR(C19="UM",C19="JM",C19="SM",C19="UK",C19="JK",C19="SK"),"",Q19*(IF(ABS(1900-YEAR((V19+1)-D19))&lt;29,0,(VLOOKUP((YEAR(V19)-YEAR(D19)),'Meltzer-Malone'!$A$3:$B$63,2))))))</f>
        <v/>
      </c>
      <c r="S19" s="87">
        <v>1</v>
      </c>
      <c r="T19" s="88"/>
      <c r="U19" s="84">
        <f t="shared" si="7"/>
        <v>1.3208709177600881</v>
      </c>
      <c r="V19" s="95">
        <f>R5</f>
        <v>43491</v>
      </c>
      <c r="W19" s="64"/>
      <c r="X19" s="64"/>
    </row>
    <row r="20" spans="1:25" s="10" customFormat="1" ht="20.100000000000001" customHeight="1" x14ac:dyDescent="0.2">
      <c r="A20" s="118">
        <v>76</v>
      </c>
      <c r="B20" s="108">
        <v>73.900000000000006</v>
      </c>
      <c r="C20" s="109" t="s">
        <v>62</v>
      </c>
      <c r="D20" s="116">
        <v>36232</v>
      </c>
      <c r="E20" s="117">
        <v>13</v>
      </c>
      <c r="F20" s="112" t="s">
        <v>65</v>
      </c>
      <c r="G20" s="113" t="s">
        <v>53</v>
      </c>
      <c r="H20" s="98">
        <v>75</v>
      </c>
      <c r="I20" s="99">
        <v>-79</v>
      </c>
      <c r="J20" s="100">
        <v>-80</v>
      </c>
      <c r="K20" s="101">
        <v>87</v>
      </c>
      <c r="L20" s="102">
        <v>92</v>
      </c>
      <c r="M20" s="102">
        <v>97</v>
      </c>
      <c r="N20" s="80">
        <f t="shared" si="8"/>
        <v>75</v>
      </c>
      <c r="O20" s="80">
        <f t="shared" si="9"/>
        <v>97</v>
      </c>
      <c r="P20" s="80">
        <f t="shared" si="10"/>
        <v>172</v>
      </c>
      <c r="Q20" s="81">
        <f t="shared" si="6"/>
        <v>206.4002163403029</v>
      </c>
      <c r="R20" s="81" t="str">
        <f>IF(OR(D20="",B20="",V20=""),0,IF(OR(C20="UM",C20="JM",C20="SM",C20="UK",C20="JK",C20="SK"),"",Q20*(IF(ABS(1900-YEAR((V20+1)-D20))&lt;29,0,(VLOOKUP((YEAR(V20)-YEAR(D20)),'Meltzer-Malone'!$A$3:$B$63,2))))))</f>
        <v/>
      </c>
      <c r="S20" s="87">
        <v>1</v>
      </c>
      <c r="T20" s="88"/>
      <c r="U20" s="84">
        <f t="shared" si="7"/>
        <v>1.2000012577924588</v>
      </c>
      <c r="V20" s="95">
        <f>R5</f>
        <v>43491</v>
      </c>
      <c r="W20" s="64"/>
      <c r="X20" s="64"/>
      <c r="Y20" s="1"/>
    </row>
    <row r="21" spans="1:25" s="10" customFormat="1" ht="20.100000000000001" customHeight="1" x14ac:dyDescent="0.2">
      <c r="A21" s="118"/>
      <c r="B21" s="108"/>
      <c r="C21" s="114"/>
      <c r="D21" s="110"/>
      <c r="E21" s="115"/>
      <c r="F21" s="112"/>
      <c r="G21" s="112"/>
      <c r="H21" s="98"/>
      <c r="I21" s="99"/>
      <c r="J21" s="100"/>
      <c r="K21" s="101"/>
      <c r="L21" s="102"/>
      <c r="M21" s="102"/>
      <c r="N21" s="80">
        <f t="shared" si="8"/>
        <v>0</v>
      </c>
      <c r="O21" s="80">
        <f t="shared" si="9"/>
        <v>0</v>
      </c>
      <c r="P21" s="80">
        <f t="shared" si="10"/>
        <v>0</v>
      </c>
      <c r="Q21" s="81" t="str">
        <f t="shared" si="6"/>
        <v/>
      </c>
      <c r="R21" s="81">
        <f>IF(OR(D21="",B21="",V21=""),0,IF(OR(C21="UM",C21="JM",C21="SM",C21="UK",C21="JK",C21="SK"),"",Q21*(IF(ABS(1900-YEAR((V21+1)-D21))&lt;29,0,(VLOOKUP((YEAR(V21)-YEAR(D21)),'Meltzer-Malone'!$A$3:$B$63,2))))))</f>
        <v>0</v>
      </c>
      <c r="S21" s="87"/>
      <c r="T21" s="88"/>
      <c r="U21" s="84" t="str">
        <f t="shared" si="7"/>
        <v/>
      </c>
      <c r="V21" s="95">
        <f>R5</f>
        <v>43491</v>
      </c>
      <c r="W21" s="64"/>
      <c r="X21" s="64"/>
      <c r="Y21" s="1"/>
    </row>
    <row r="22" spans="1:25" s="10" customFormat="1" ht="20.100000000000001" customHeight="1" x14ac:dyDescent="0.2">
      <c r="A22" s="123" t="s">
        <v>67</v>
      </c>
      <c r="B22" s="108">
        <v>95.4</v>
      </c>
      <c r="C22" s="114" t="s">
        <v>62</v>
      </c>
      <c r="D22" s="110">
        <v>37077</v>
      </c>
      <c r="E22" s="115">
        <v>32</v>
      </c>
      <c r="F22" s="112" t="s">
        <v>68</v>
      </c>
      <c r="G22" s="112" t="s">
        <v>66</v>
      </c>
      <c r="H22" s="98">
        <v>42</v>
      </c>
      <c r="I22" s="99">
        <v>45</v>
      </c>
      <c r="J22" s="100">
        <v>-47</v>
      </c>
      <c r="K22" s="101">
        <v>53</v>
      </c>
      <c r="L22" s="102">
        <v>56</v>
      </c>
      <c r="M22" s="102">
        <v>-60</v>
      </c>
      <c r="N22" s="80">
        <f t="shared" si="8"/>
        <v>45</v>
      </c>
      <c r="O22" s="80">
        <f t="shared" si="9"/>
        <v>56</v>
      </c>
      <c r="P22" s="80">
        <f t="shared" si="10"/>
        <v>101</v>
      </c>
      <c r="Q22" s="81">
        <f t="shared" si="6"/>
        <v>109.11712454302227</v>
      </c>
      <c r="R22" s="81" t="str">
        <f>IF(OR(D22="",B22="",V22=""),0,IF(OR(C22="UM",C22="JM",C22="SM",C22="UK",C22="JK",C22="SK"),"",Q22*(IF(ABS(1900-YEAR((V22+1)-D22))&lt;29,0,(VLOOKUP((YEAR(V22)-YEAR(D22)),'Meltzer-Malone'!$A$3:$B$63,2))))))</f>
        <v/>
      </c>
      <c r="S22" s="87">
        <v>1</v>
      </c>
      <c r="T22" s="88"/>
      <c r="U22" s="84">
        <f t="shared" si="7"/>
        <v>1.0803675697328938</v>
      </c>
      <c r="V22" s="95">
        <f>R5</f>
        <v>43491</v>
      </c>
      <c r="W22" s="64"/>
      <c r="X22" s="64"/>
      <c r="Y22" s="1"/>
    </row>
    <row r="23" spans="1:25" s="10" customFormat="1" ht="20.100000000000001" customHeight="1" x14ac:dyDescent="0.2">
      <c r="A23" s="103"/>
      <c r="B23" s="74"/>
      <c r="C23" s="75"/>
      <c r="D23" s="76"/>
      <c r="E23" s="94"/>
      <c r="F23" s="97"/>
      <c r="G23" s="77"/>
      <c r="H23" s="98"/>
      <c r="I23" s="99"/>
      <c r="J23" s="100"/>
      <c r="K23" s="101"/>
      <c r="L23" s="102"/>
      <c r="M23" s="102"/>
      <c r="N23" s="80">
        <f t="shared" si="8"/>
        <v>0</v>
      </c>
      <c r="O23" s="80">
        <f t="shared" si="9"/>
        <v>0</v>
      </c>
      <c r="P23" s="80">
        <f t="shared" si="10"/>
        <v>0</v>
      </c>
      <c r="Q23" s="81" t="str">
        <f t="shared" si="6"/>
        <v/>
      </c>
      <c r="R23" s="81">
        <f>IF(OR(D23="",B23="",V23=""),0,IF(OR(C23="UM",C23="JM",C23="SM",C23="UK",C23="JK",C23="SK"),"",Q23*(IF(ABS(1900-YEAR((V23+1)-D23))&lt;29,0,(VLOOKUP((YEAR(V23)-YEAR(D23)),'Meltzer-Malone'!$A$3:$B$63,2))))))</f>
        <v>0</v>
      </c>
      <c r="S23" s="87"/>
      <c r="T23" s="88"/>
      <c r="U23" s="84" t="str">
        <f t="shared" si="7"/>
        <v/>
      </c>
      <c r="V23" s="95">
        <f>R5</f>
        <v>43491</v>
      </c>
      <c r="W23" s="64"/>
      <c r="X23" s="64"/>
      <c r="Y23" s="1"/>
    </row>
    <row r="24" spans="1:25" s="10" customFormat="1" ht="20.100000000000001" customHeight="1" x14ac:dyDescent="0.2">
      <c r="A24" s="103"/>
      <c r="B24" s="74"/>
      <c r="C24" s="75"/>
      <c r="D24" s="76"/>
      <c r="E24" s="94"/>
      <c r="F24" s="97"/>
      <c r="G24" s="77"/>
      <c r="H24" s="98"/>
      <c r="I24" s="99"/>
      <c r="J24" s="100"/>
      <c r="K24" s="101"/>
      <c r="L24" s="102"/>
      <c r="M24" s="102"/>
      <c r="N24" s="80">
        <f t="shared" si="0"/>
        <v>0</v>
      </c>
      <c r="O24" s="80">
        <f t="shared" si="1"/>
        <v>0</v>
      </c>
      <c r="P24" s="89">
        <f>IF(N24=0,0,IF(O24=0,0,SUM(N24:O24)))</f>
        <v>0</v>
      </c>
      <c r="Q24" s="81" t="str">
        <f t="shared" si="6"/>
        <v/>
      </c>
      <c r="R24" s="81">
        <f>IF(OR(D24="",B24="",V24=""),0,IF(OR(C24="UM",C24="JM",C24="SM",C24="UK",C24="JK",C24="SK"),"",Q24*(IF(ABS(1900-YEAR((V24+1)-D24))&lt;29,0,(VLOOKUP((YEAR(V24)-YEAR(D24)),'Meltzer-Malone'!$A$3:$B$63,2))))))</f>
        <v>0</v>
      </c>
      <c r="S24" s="90"/>
      <c r="T24" s="91"/>
      <c r="U24" s="84" t="str">
        <f t="shared" si="7"/>
        <v/>
      </c>
      <c r="V24" s="95">
        <f>R5</f>
        <v>43491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83" t="s">
        <v>49</v>
      </c>
      <c r="D27" s="183"/>
      <c r="E27" s="183"/>
      <c r="F27" s="183"/>
      <c r="G27" s="69" t="s">
        <v>33</v>
      </c>
      <c r="H27" s="63">
        <v>1</v>
      </c>
      <c r="I27" s="183" t="s">
        <v>183</v>
      </c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Y27" s="1"/>
    </row>
    <row r="28" spans="1:25" s="7" customFormat="1" ht="15" x14ac:dyDescent="0.25">
      <c r="B28"/>
      <c r="C28" s="182" t="s">
        <v>20</v>
      </c>
      <c r="D28" s="182"/>
      <c r="E28" s="182"/>
      <c r="F28" s="182"/>
      <c r="G28" s="59" t="s">
        <v>20</v>
      </c>
      <c r="H28" s="63">
        <v>2</v>
      </c>
      <c r="I28" s="183" t="s">
        <v>184</v>
      </c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</row>
    <row r="29" spans="1:25" s="7" customFormat="1" ht="15.75" x14ac:dyDescent="0.25">
      <c r="A29" s="67" t="s">
        <v>32</v>
      </c>
      <c r="B29"/>
      <c r="C29" s="182"/>
      <c r="D29" s="182"/>
      <c r="E29" s="182"/>
      <c r="F29" s="182"/>
      <c r="G29" s="60"/>
      <c r="H29" s="63">
        <v>3</v>
      </c>
      <c r="I29" s="7" t="s">
        <v>185</v>
      </c>
    </row>
    <row r="30" spans="1:25" s="7" customFormat="1" ht="15" x14ac:dyDescent="0.25">
      <c r="A30" s="57"/>
      <c r="B30"/>
      <c r="C30" s="182"/>
      <c r="D30" s="182"/>
      <c r="E30" s="182"/>
      <c r="F30" s="182"/>
      <c r="G30" s="60"/>
      <c r="H30" s="6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</row>
    <row r="31" spans="1:25" s="7" customFormat="1" ht="15" x14ac:dyDescent="0.25">
      <c r="A31" s="57"/>
      <c r="B31"/>
      <c r="C31" s="182"/>
      <c r="D31" s="182"/>
      <c r="E31" s="182"/>
      <c r="F31" s="182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</row>
    <row r="33" spans="1:20" ht="15.75" x14ac:dyDescent="0.25">
      <c r="C33" s="30"/>
      <c r="D33" s="31"/>
      <c r="E33" s="31"/>
      <c r="F33" s="32"/>
      <c r="G33" s="70" t="s">
        <v>35</v>
      </c>
      <c r="H33" s="182" t="s">
        <v>173</v>
      </c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</row>
    <row r="34" spans="1:20" ht="15.75" x14ac:dyDescent="0.25">
      <c r="A34" s="67" t="s">
        <v>18</v>
      </c>
      <c r="B34"/>
      <c r="C34" s="183" t="s">
        <v>50</v>
      </c>
      <c r="D34" s="183"/>
      <c r="E34" s="183"/>
      <c r="F34" s="183"/>
      <c r="G34" s="70" t="s">
        <v>37</v>
      </c>
      <c r="H34" s="182" t="s">
        <v>174</v>
      </c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</row>
    <row r="35" spans="1:20" ht="15" x14ac:dyDescent="0.25">
      <c r="C35" s="183"/>
      <c r="D35" s="183"/>
      <c r="E35" s="183"/>
      <c r="F35" s="183"/>
      <c r="G35" s="58"/>
      <c r="H35" s="29"/>
      <c r="I35" s="61"/>
    </row>
    <row r="36" spans="1:20" ht="15.75" x14ac:dyDescent="0.25">
      <c r="A36" s="68" t="s">
        <v>36</v>
      </c>
      <c r="B36" s="53"/>
      <c r="C36" s="183" t="s">
        <v>49</v>
      </c>
      <c r="D36" s="183"/>
      <c r="E36" s="183"/>
      <c r="F36" s="183"/>
      <c r="G36" s="70" t="s">
        <v>22</v>
      </c>
      <c r="H36" s="182" t="s">
        <v>213</v>
      </c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</row>
    <row r="37" spans="1:20" ht="15" x14ac:dyDescent="0.25">
      <c r="C37" s="183"/>
      <c r="D37" s="183"/>
      <c r="E37" s="183"/>
      <c r="F37" s="183"/>
      <c r="G37" s="58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</row>
    <row r="38" spans="1:20" ht="15" x14ac:dyDescent="0.25">
      <c r="A38" s="53" t="s">
        <v>21</v>
      </c>
      <c r="B38" s="53"/>
      <c r="C38" s="104" t="s">
        <v>43</v>
      </c>
      <c r="D38" s="105"/>
      <c r="E38" s="105"/>
      <c r="F38" s="106"/>
      <c r="G38" s="5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</row>
    <row r="39" spans="1:20" ht="15" x14ac:dyDescent="0.25">
      <c r="A39" s="54"/>
      <c r="B39" s="54"/>
      <c r="C39" s="55"/>
      <c r="D39" s="31"/>
      <c r="E39" s="31"/>
      <c r="F39" s="32"/>
      <c r="G39" s="5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</row>
    <row r="40" spans="1:20" ht="15" x14ac:dyDescent="0.25">
      <c r="C40" s="3"/>
      <c r="D40" s="4"/>
      <c r="E40" s="4"/>
      <c r="F40" s="5"/>
      <c r="G40" s="5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</row>
    <row r="41" spans="1:20" x14ac:dyDescent="0.2">
      <c r="H41" s="56"/>
      <c r="I41" s="62"/>
    </row>
  </sheetData>
  <mergeCells count="27">
    <mergeCell ref="F1:P1"/>
    <mergeCell ref="F2:P2"/>
    <mergeCell ref="C27:F27"/>
    <mergeCell ref="H33:T33"/>
    <mergeCell ref="C29:F29"/>
    <mergeCell ref="C30:F30"/>
    <mergeCell ref="C5:F5"/>
    <mergeCell ref="H5:K5"/>
    <mergeCell ref="M5:P5"/>
    <mergeCell ref="C28:F28"/>
    <mergeCell ref="C31:F31"/>
    <mergeCell ref="I27:T27"/>
    <mergeCell ref="I28:T28"/>
    <mergeCell ref="I30:T30"/>
    <mergeCell ref="G3:M3"/>
    <mergeCell ref="G4:M4"/>
    <mergeCell ref="H38:T38"/>
    <mergeCell ref="H39:T39"/>
    <mergeCell ref="H40:T40"/>
    <mergeCell ref="H32:T32"/>
    <mergeCell ref="C34:F34"/>
    <mergeCell ref="C35:F35"/>
    <mergeCell ref="C36:F36"/>
    <mergeCell ref="C37:F37"/>
    <mergeCell ref="H36:T36"/>
    <mergeCell ref="H37:T37"/>
    <mergeCell ref="H34:T34"/>
  </mergeCells>
  <phoneticPr fontId="0" type="noConversion"/>
  <conditionalFormatting sqref="L9:M9">
    <cfRule type="cellIs" dxfId="179" priority="19" stopIfTrue="1" operator="between">
      <formula>1</formula>
      <formula>300</formula>
    </cfRule>
    <cfRule type="cellIs" dxfId="178" priority="20" stopIfTrue="1" operator="lessThanOrEqual">
      <formula>0</formula>
    </cfRule>
  </conditionalFormatting>
  <conditionalFormatting sqref="H9:K9">
    <cfRule type="cellIs" dxfId="177" priority="17" stopIfTrue="1" operator="between">
      <formula>1</formula>
      <formula>300</formula>
    </cfRule>
    <cfRule type="cellIs" dxfId="176" priority="18" stopIfTrue="1" operator="lessThanOrEqual">
      <formula>0</formula>
    </cfRule>
  </conditionalFormatting>
  <conditionalFormatting sqref="L10:M10">
    <cfRule type="cellIs" dxfId="175" priority="15" stopIfTrue="1" operator="between">
      <formula>1</formula>
      <formula>300</formula>
    </cfRule>
    <cfRule type="cellIs" dxfId="174" priority="16" stopIfTrue="1" operator="lessThanOrEqual">
      <formula>0</formula>
    </cfRule>
  </conditionalFormatting>
  <conditionalFormatting sqref="H10:K10">
    <cfRule type="cellIs" dxfId="173" priority="13" stopIfTrue="1" operator="between">
      <formula>1</formula>
      <formula>300</formula>
    </cfRule>
    <cfRule type="cellIs" dxfId="172" priority="14" stopIfTrue="1" operator="lessThanOrEqual">
      <formula>0</formula>
    </cfRule>
  </conditionalFormatting>
  <conditionalFormatting sqref="L11:M11">
    <cfRule type="cellIs" dxfId="171" priority="11" stopIfTrue="1" operator="between">
      <formula>1</formula>
      <formula>300</formula>
    </cfRule>
    <cfRule type="cellIs" dxfId="170" priority="12" stopIfTrue="1" operator="lessThanOrEqual">
      <formula>0</formula>
    </cfRule>
  </conditionalFormatting>
  <conditionalFormatting sqref="H11:K11">
    <cfRule type="cellIs" dxfId="169" priority="9" stopIfTrue="1" operator="between">
      <formula>1</formula>
      <formula>300</formula>
    </cfRule>
    <cfRule type="cellIs" dxfId="168" priority="10" stopIfTrue="1" operator="lessThanOrEqual">
      <formula>0</formula>
    </cfRule>
  </conditionalFormatting>
  <conditionalFormatting sqref="L12:M12">
    <cfRule type="cellIs" dxfId="167" priority="7" stopIfTrue="1" operator="between">
      <formula>1</formula>
      <formula>300</formula>
    </cfRule>
    <cfRule type="cellIs" dxfId="166" priority="8" stopIfTrue="1" operator="lessThanOrEqual">
      <formula>0</formula>
    </cfRule>
  </conditionalFormatting>
  <conditionalFormatting sqref="H12:K12">
    <cfRule type="cellIs" dxfId="165" priority="5" stopIfTrue="1" operator="between">
      <formula>1</formula>
      <formula>300</formula>
    </cfRule>
    <cfRule type="cellIs" dxfId="164" priority="6" stopIfTrue="1" operator="lessThanOrEqual">
      <formula>0</formula>
    </cfRule>
  </conditionalFormatting>
  <conditionalFormatting sqref="L13:M13">
    <cfRule type="cellIs" dxfId="163" priority="3" stopIfTrue="1" operator="between">
      <formula>1</formula>
      <formula>300</formula>
    </cfRule>
    <cfRule type="cellIs" dxfId="162" priority="4" stopIfTrue="1" operator="lessThanOrEqual">
      <formula>0</formula>
    </cfRule>
  </conditionalFormatting>
  <conditionalFormatting sqref="H13:K13">
    <cfRule type="cellIs" dxfId="161" priority="1" stopIfTrue="1" operator="between">
      <formula>1</formula>
      <formula>300</formula>
    </cfRule>
    <cfRule type="cellIs" dxfId="16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13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A9:A24">
      <formula1>"40,45,49,55,59,61,64,67,71,73,76,81,+81,81+,87,+87,87+,89,96,102,+102,102+,109,+109,109+"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5"/>
  <sheetViews>
    <sheetView showGridLines="0" showRowColHeaders="0" zoomScale="130" zoomScaleNormal="130" workbookViewId="0">
      <pane ySplit="2" topLeftCell="A3" activePane="bottomLeft" state="frozen"/>
      <selection pane="bottomLeft" activeCell="A108" sqref="A108"/>
    </sheetView>
  </sheetViews>
  <sheetFormatPr baseColWidth="10" defaultColWidth="8.85546875" defaultRowHeight="12.75" x14ac:dyDescent="0.2"/>
  <cols>
    <col min="1" max="1" width="4.5703125" style="140" customWidth="1"/>
    <col min="2" max="2" width="5.42578125" style="140" customWidth="1"/>
    <col min="3" max="3" width="8.42578125" style="140" customWidth="1"/>
    <col min="4" max="4" width="5.42578125" style="140" customWidth="1"/>
    <col min="5" max="5" width="10.42578125" style="151" customWidth="1"/>
    <col min="6" max="6" width="32.5703125" style="152" bestFit="1" customWidth="1"/>
    <col min="7" max="7" width="21.5703125" style="152" customWidth="1"/>
    <col min="8" max="10" width="6.85546875" style="140" customWidth="1"/>
    <col min="11" max="11" width="9.5703125" style="153" customWidth="1"/>
    <col min="12" max="16384" width="8.85546875" style="140"/>
  </cols>
  <sheetData>
    <row r="1" spans="1:12" ht="34.5" x14ac:dyDescent="0.45">
      <c r="A1" s="193" t="s">
        <v>180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2" s="141" customFormat="1" ht="26.25" customHeight="1" x14ac:dyDescent="0.35">
      <c r="A2" s="194" t="s">
        <v>47</v>
      </c>
      <c r="B2" s="194"/>
      <c r="C2" s="194"/>
      <c r="D2" s="194"/>
      <c r="E2" s="194"/>
      <c r="F2" s="194" t="s">
        <v>48</v>
      </c>
      <c r="G2" s="194"/>
      <c r="H2" s="194" t="s">
        <v>181</v>
      </c>
      <c r="I2" s="194"/>
      <c r="J2" s="194"/>
      <c r="K2" s="194"/>
    </row>
    <row r="3" spans="1:12" ht="27" x14ac:dyDescent="0.35">
      <c r="A3" s="195" t="s">
        <v>175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2" ht="21" customHeight="1" x14ac:dyDescent="0.3">
      <c r="A4" s="191" t="s">
        <v>176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2" ht="15.75" x14ac:dyDescent="0.25">
      <c r="A5" s="142">
        <v>1</v>
      </c>
      <c r="B5" s="143">
        <f>'Pulje 1'!A9</f>
        <v>40</v>
      </c>
      <c r="C5" s="144">
        <f>'Pulje 1'!B9</f>
        <v>31.8</v>
      </c>
      <c r="D5" s="143" t="str">
        <f>'Pulje 1'!C9</f>
        <v>UK</v>
      </c>
      <c r="E5" s="145">
        <f>'Pulje 1'!D9</f>
        <v>38871</v>
      </c>
      <c r="F5" s="146" t="str">
        <f>'Pulje 1'!F9</f>
        <v>Dalia Hawdeany</v>
      </c>
      <c r="G5" s="146" t="str">
        <f>'Pulje 1'!G9</f>
        <v>Gjøvik AK</v>
      </c>
      <c r="H5" s="147">
        <f>'Pulje 1'!N9</f>
        <v>13</v>
      </c>
      <c r="I5" s="147">
        <f>'Pulje 1'!O9</f>
        <v>17</v>
      </c>
      <c r="J5" s="147">
        <f>'Pulje 1'!P9</f>
        <v>30</v>
      </c>
      <c r="K5" s="148">
        <f>'Pulje 1'!Q9</f>
        <v>69.793250704359792</v>
      </c>
      <c r="L5" s="149"/>
    </row>
    <row r="6" spans="1:12" ht="15.75" x14ac:dyDescent="0.25">
      <c r="A6" s="142"/>
      <c r="B6" s="143"/>
      <c r="C6" s="144"/>
      <c r="D6" s="143"/>
      <c r="E6" s="145"/>
      <c r="F6" s="146"/>
      <c r="G6" s="146"/>
      <c r="H6" s="147"/>
      <c r="I6" s="147"/>
      <c r="J6" s="147"/>
      <c r="K6" s="148"/>
      <c r="L6" s="149"/>
    </row>
    <row r="7" spans="1:12" ht="15.75" x14ac:dyDescent="0.25">
      <c r="A7" s="142">
        <v>1</v>
      </c>
      <c r="B7" s="143">
        <f>'Pulje 1'!A10</f>
        <v>45</v>
      </c>
      <c r="C7" s="144">
        <f>'Pulje 1'!B10</f>
        <v>43.8</v>
      </c>
      <c r="D7" s="143" t="str">
        <f>'Pulje 1'!C10</f>
        <v>UK</v>
      </c>
      <c r="E7" s="145">
        <f>'Pulje 1'!D10</f>
        <v>38936</v>
      </c>
      <c r="F7" s="146" t="str">
        <f>'Pulje 1'!F10</f>
        <v>Unni Camilla Bjørgan</v>
      </c>
      <c r="G7" s="146" t="str">
        <f>'Pulje 1'!G10</f>
        <v>Larvik AK</v>
      </c>
      <c r="H7" s="147">
        <f>'Pulje 1'!N10</f>
        <v>14</v>
      </c>
      <c r="I7" s="147">
        <f>'Pulje 1'!O10</f>
        <v>19</v>
      </c>
      <c r="J7" s="147">
        <f>'Pulje 1'!P10</f>
        <v>33</v>
      </c>
      <c r="K7" s="148">
        <f>'Pulje 1'!Q10</f>
        <v>56.401969780046898</v>
      </c>
      <c r="L7" s="149"/>
    </row>
    <row r="8" spans="1:12" ht="15.75" x14ac:dyDescent="0.25">
      <c r="A8" s="142"/>
      <c r="B8" s="143"/>
      <c r="C8" s="144"/>
      <c r="D8" s="143"/>
      <c r="E8" s="145"/>
      <c r="F8" s="146"/>
      <c r="G8" s="146"/>
      <c r="H8" s="147"/>
      <c r="I8" s="147"/>
      <c r="J8" s="147"/>
      <c r="K8" s="148"/>
      <c r="L8" s="149"/>
    </row>
    <row r="9" spans="1:12" ht="15.75" x14ac:dyDescent="0.25">
      <c r="A9" s="142">
        <v>1</v>
      </c>
      <c r="B9" s="143">
        <f>'Pulje 1'!A13</f>
        <v>55</v>
      </c>
      <c r="C9" s="144">
        <f>'Pulje 1'!B13</f>
        <v>50.9</v>
      </c>
      <c r="D9" s="143" t="str">
        <f>'Pulje 1'!C13</f>
        <v>UK</v>
      </c>
      <c r="E9" s="145">
        <f>'Pulje 1'!D13</f>
        <v>38142</v>
      </c>
      <c r="F9" s="146" t="str">
        <f>'Pulje 1'!F13</f>
        <v>Hanne Synnøve Totland</v>
      </c>
      <c r="G9" s="146" t="str">
        <f>'Pulje 1'!G13</f>
        <v>Gjøvik AK</v>
      </c>
      <c r="H9" s="147">
        <f>'Pulje 1'!N13</f>
        <v>25</v>
      </c>
      <c r="I9" s="147">
        <f>'Pulje 1'!O13</f>
        <v>32</v>
      </c>
      <c r="J9" s="147">
        <f>'Pulje 1'!P13</f>
        <v>57</v>
      </c>
      <c r="K9" s="148">
        <f>'Pulje 1'!Q13</f>
        <v>86.350332442267785</v>
      </c>
      <c r="L9" s="149"/>
    </row>
    <row r="10" spans="1:12" ht="15.75" x14ac:dyDescent="0.25">
      <c r="A10" s="142">
        <v>2</v>
      </c>
      <c r="B10" s="143">
        <f>'Pulje 1'!A14</f>
        <v>55</v>
      </c>
      <c r="C10" s="144">
        <f>'Pulje 1'!B14</f>
        <v>53.9</v>
      </c>
      <c r="D10" s="143" t="str">
        <f>'Pulje 1'!C14</f>
        <v>UK</v>
      </c>
      <c r="E10" s="145">
        <f>'Pulje 1'!D14</f>
        <v>37978</v>
      </c>
      <c r="F10" s="146" t="str">
        <f>'Pulje 1'!F14</f>
        <v>Louisa Hjelmås</v>
      </c>
      <c r="G10" s="146" t="str">
        <f>'Pulje 1'!G14</f>
        <v>Gjøvik AK</v>
      </c>
      <c r="H10" s="147">
        <f>'Pulje 1'!N14</f>
        <v>22</v>
      </c>
      <c r="I10" s="147">
        <f>'Pulje 1'!O14</f>
        <v>30</v>
      </c>
      <c r="J10" s="147">
        <f>'Pulje 1'!P14</f>
        <v>52</v>
      </c>
      <c r="K10" s="148">
        <f>'Pulje 1'!Q14</f>
        <v>75.539988794122237</v>
      </c>
      <c r="L10" s="149"/>
    </row>
    <row r="11" spans="1:12" ht="15.75" x14ac:dyDescent="0.25">
      <c r="A11" s="142">
        <v>3</v>
      </c>
      <c r="B11" s="143">
        <f>'Pulje 1'!A12</f>
        <v>55</v>
      </c>
      <c r="C11" s="144">
        <f>'Pulje 1'!B12</f>
        <v>50.2</v>
      </c>
      <c r="D11" s="143" t="str">
        <f>'Pulje 1'!C12</f>
        <v>UK</v>
      </c>
      <c r="E11" s="145">
        <f>'Pulje 1'!D12</f>
        <v>38239</v>
      </c>
      <c r="F11" s="146" t="str">
        <f>'Pulje 1'!F12</f>
        <v>Iben Karete Karlsen</v>
      </c>
      <c r="G11" s="146" t="str">
        <f>'Pulje 1'!G12</f>
        <v>Gjøvik AK</v>
      </c>
      <c r="H11" s="147">
        <f>'Pulje 1'!N12</f>
        <v>22</v>
      </c>
      <c r="I11" s="147">
        <f>'Pulje 1'!O12</f>
        <v>28</v>
      </c>
      <c r="J11" s="147">
        <f>'Pulje 1'!P12</f>
        <v>50</v>
      </c>
      <c r="K11" s="148">
        <f>'Pulje 1'!Q12</f>
        <v>76.54369326228742</v>
      </c>
      <c r="L11" s="149"/>
    </row>
    <row r="12" spans="1:12" ht="15.75" x14ac:dyDescent="0.25">
      <c r="A12" s="142">
        <v>4</v>
      </c>
      <c r="B12" s="143">
        <f>'Pulje 1'!A11</f>
        <v>55</v>
      </c>
      <c r="C12" s="144">
        <f>'Pulje 1'!B11</f>
        <v>51.4</v>
      </c>
      <c r="D12" s="143" t="str">
        <f>'Pulje 1'!C11</f>
        <v>UK</v>
      </c>
      <c r="E12" s="145">
        <f>'Pulje 1'!D11</f>
        <v>38817</v>
      </c>
      <c r="F12" s="146" t="str">
        <f>'Pulje 1'!F11</f>
        <v>Mille Aurora Karlsen</v>
      </c>
      <c r="G12" s="146" t="str">
        <f>'Pulje 1'!G11</f>
        <v>Gjøvik AK</v>
      </c>
      <c r="H12" s="147">
        <f>'Pulje 1'!N11</f>
        <v>18</v>
      </c>
      <c r="I12" s="147">
        <f>'Pulje 1'!O11</f>
        <v>25</v>
      </c>
      <c r="J12" s="147">
        <f>'Pulje 1'!P11</f>
        <v>43</v>
      </c>
      <c r="K12" s="148">
        <f>'Pulje 1'!Q11</f>
        <v>64.66655283016101</v>
      </c>
      <c r="L12" s="149"/>
    </row>
    <row r="13" spans="1:12" ht="15.75" x14ac:dyDescent="0.25">
      <c r="A13" s="142"/>
      <c r="B13" s="143"/>
      <c r="C13" s="144"/>
      <c r="D13" s="143"/>
      <c r="E13" s="145"/>
      <c r="F13" s="146"/>
      <c r="G13" s="146"/>
      <c r="H13" s="147"/>
      <c r="I13" s="147"/>
      <c r="J13" s="147"/>
      <c r="K13" s="148"/>
      <c r="L13" s="149"/>
    </row>
    <row r="14" spans="1:12" ht="15.75" x14ac:dyDescent="0.25">
      <c r="A14" s="142">
        <v>1</v>
      </c>
      <c r="B14" s="143">
        <f>'Pulje 1'!A15</f>
        <v>59</v>
      </c>
      <c r="C14" s="144">
        <f>'Pulje 1'!B15</f>
        <v>55.1</v>
      </c>
      <c r="D14" s="143" t="str">
        <f>'Pulje 1'!C15</f>
        <v>UK</v>
      </c>
      <c r="E14" s="145">
        <f>'Pulje 1'!D15</f>
        <v>38645</v>
      </c>
      <c r="F14" s="146" t="str">
        <f>'Pulje 1'!F15</f>
        <v>Thea Andersen Larsen</v>
      </c>
      <c r="G14" s="146" t="str">
        <f>'Pulje 1'!G15</f>
        <v>Larvik AK</v>
      </c>
      <c r="H14" s="147">
        <f>'Pulje 1'!N15</f>
        <v>39</v>
      </c>
      <c r="I14" s="147">
        <f>'Pulje 1'!O15</f>
        <v>47</v>
      </c>
      <c r="J14" s="147">
        <f>'Pulje 1'!P15</f>
        <v>86</v>
      </c>
      <c r="K14" s="148">
        <f>'Pulje 1'!Q15</f>
        <v>123.00596379146799</v>
      </c>
      <c r="L14" s="149"/>
    </row>
    <row r="15" spans="1:12" ht="15.75" x14ac:dyDescent="0.25">
      <c r="A15" s="142"/>
      <c r="B15" s="143"/>
      <c r="C15" s="144"/>
      <c r="D15" s="143"/>
      <c r="E15" s="145"/>
      <c r="F15" s="146"/>
      <c r="G15" s="146"/>
      <c r="H15" s="147"/>
      <c r="I15" s="147"/>
      <c r="J15" s="147"/>
      <c r="K15" s="148"/>
      <c r="L15" s="149"/>
    </row>
    <row r="16" spans="1:12" ht="15.75" customHeight="1" x14ac:dyDescent="0.25">
      <c r="A16" s="142">
        <v>1</v>
      </c>
      <c r="B16" s="143">
        <f>'Pulje 1'!A16</f>
        <v>64</v>
      </c>
      <c r="C16" s="144">
        <f>'Pulje 1'!B16</f>
        <v>61</v>
      </c>
      <c r="D16" s="143" t="str">
        <f>'Pulje 1'!C16</f>
        <v>UK</v>
      </c>
      <c r="E16" s="145">
        <f>'Pulje 1'!D16</f>
        <v>38581</v>
      </c>
      <c r="F16" s="146" t="str">
        <f>'Pulje 1'!F16</f>
        <v>Linn Christina Larssen</v>
      </c>
      <c r="G16" s="146" t="str">
        <f>'Pulje 1'!G16</f>
        <v>Larvik AK</v>
      </c>
      <c r="H16" s="147">
        <f>'Pulje 1'!N16</f>
        <v>40</v>
      </c>
      <c r="I16" s="147">
        <f>'Pulje 1'!O16</f>
        <v>55</v>
      </c>
      <c r="J16" s="147">
        <f>'Pulje 1'!P16</f>
        <v>95</v>
      </c>
      <c r="K16" s="148">
        <f>'Pulje 1'!Q16</f>
        <v>127.01268244963435</v>
      </c>
      <c r="L16" s="149"/>
    </row>
    <row r="17" spans="1:12" ht="15.75" customHeight="1" x14ac:dyDescent="0.2">
      <c r="A17" s="150"/>
      <c r="L17" s="149"/>
    </row>
    <row r="18" spans="1:12" ht="22.5" x14ac:dyDescent="0.3">
      <c r="A18" s="191" t="s">
        <v>177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</row>
    <row r="19" spans="1:12" ht="15.75" x14ac:dyDescent="0.25">
      <c r="A19" s="142">
        <v>1</v>
      </c>
      <c r="B19" s="143">
        <f>'Pulje 1'!A19</f>
        <v>64</v>
      </c>
      <c r="C19" s="144">
        <f>'Pulje 1'!B19</f>
        <v>62.2</v>
      </c>
      <c r="D19" s="143" t="str">
        <f>'Pulje 1'!C19</f>
        <v>JK</v>
      </c>
      <c r="E19" s="145">
        <f>'Pulje 1'!D19</f>
        <v>37102</v>
      </c>
      <c r="F19" s="146" t="str">
        <f>'Pulje 1'!F19</f>
        <v>Silje Johnsrud</v>
      </c>
      <c r="G19" s="146" t="str">
        <f>'Pulje 1'!G19</f>
        <v>Grenland AK</v>
      </c>
      <c r="H19" s="147">
        <f>'Pulje 1'!N19</f>
        <v>56</v>
      </c>
      <c r="I19" s="147">
        <f>'Pulje 1'!O19</f>
        <v>73</v>
      </c>
      <c r="J19" s="147">
        <f>'Pulje 1'!P19</f>
        <v>129</v>
      </c>
      <c r="K19" s="148">
        <f>'Pulje 1'!Q19</f>
        <v>170.39234839105137</v>
      </c>
      <c r="L19" s="149"/>
    </row>
    <row r="20" spans="1:12" ht="15.75" x14ac:dyDescent="0.25">
      <c r="A20" s="142"/>
      <c r="B20" s="143"/>
      <c r="C20" s="144"/>
      <c r="D20" s="143"/>
      <c r="E20" s="145"/>
      <c r="F20" s="146"/>
      <c r="G20" s="146"/>
      <c r="H20" s="147"/>
      <c r="I20" s="147"/>
      <c r="J20" s="147"/>
      <c r="K20" s="148"/>
      <c r="L20" s="149"/>
    </row>
    <row r="21" spans="1:12" ht="15.75" x14ac:dyDescent="0.25">
      <c r="A21" s="142">
        <v>1</v>
      </c>
      <c r="B21" s="143">
        <f>'Pulje 1'!A20</f>
        <v>76</v>
      </c>
      <c r="C21" s="144">
        <f>'Pulje 1'!B20</f>
        <v>73.900000000000006</v>
      </c>
      <c r="D21" s="143" t="str">
        <f>'Pulje 1'!C20</f>
        <v>JK</v>
      </c>
      <c r="E21" s="145">
        <f>'Pulje 1'!D20</f>
        <v>36232</v>
      </c>
      <c r="F21" s="146" t="str">
        <f>'Pulje 1'!F20</f>
        <v>Maren Fikse</v>
      </c>
      <c r="G21" s="146" t="str">
        <f>'Pulje 1'!G20</f>
        <v>Gjøvik AK</v>
      </c>
      <c r="H21" s="147">
        <f>'Pulje 1'!N20</f>
        <v>75</v>
      </c>
      <c r="I21" s="147">
        <f>'Pulje 1'!O20</f>
        <v>97</v>
      </c>
      <c r="J21" s="147">
        <f>'Pulje 1'!P20</f>
        <v>172</v>
      </c>
      <c r="K21" s="148">
        <f>'Pulje 1'!Q20</f>
        <v>206.4002163403029</v>
      </c>
    </row>
    <row r="22" spans="1:12" ht="15.75" x14ac:dyDescent="0.25">
      <c r="A22" s="142"/>
      <c r="B22" s="143"/>
      <c r="C22" s="144"/>
      <c r="D22" s="143"/>
      <c r="E22" s="145"/>
      <c r="F22" s="146"/>
      <c r="G22" s="146"/>
      <c r="H22" s="147"/>
      <c r="I22" s="147"/>
      <c r="J22" s="147"/>
      <c r="K22" s="148"/>
    </row>
    <row r="23" spans="1:12" ht="15.75" x14ac:dyDescent="0.25">
      <c r="A23" s="142">
        <v>1</v>
      </c>
      <c r="B23" s="143" t="str">
        <f>'Pulje 1'!A22</f>
        <v>+87</v>
      </c>
      <c r="C23" s="144">
        <f>'Pulje 1'!B22</f>
        <v>95.4</v>
      </c>
      <c r="D23" s="143" t="str">
        <f>'Pulje 1'!C22</f>
        <v>JK</v>
      </c>
      <c r="E23" s="145">
        <f>'Pulje 1'!D22</f>
        <v>37077</v>
      </c>
      <c r="F23" s="146" t="str">
        <f>'Pulje 1'!F22</f>
        <v>Charlotte Martinsen</v>
      </c>
      <c r="G23" s="146" t="str">
        <f>'Pulje 1'!G22</f>
        <v>Oslo AK</v>
      </c>
      <c r="H23" s="147">
        <f>'Pulje 1'!N22</f>
        <v>45</v>
      </c>
      <c r="I23" s="147">
        <f>'Pulje 1'!O22</f>
        <v>56</v>
      </c>
      <c r="J23" s="147">
        <f>'Pulje 1'!P22</f>
        <v>101</v>
      </c>
      <c r="K23" s="148">
        <f>'Pulje 1'!Q22</f>
        <v>109.11712454302227</v>
      </c>
    </row>
    <row r="24" spans="1:12" x14ac:dyDescent="0.2">
      <c r="A24" s="150"/>
    </row>
    <row r="25" spans="1:12" ht="22.5" x14ac:dyDescent="0.3">
      <c r="A25" s="191" t="s">
        <v>178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</row>
    <row r="26" spans="1:12" ht="15.75" x14ac:dyDescent="0.25">
      <c r="A26" s="142">
        <v>1</v>
      </c>
      <c r="B26" s="143">
        <f>'Pulje 3'!A10</f>
        <v>55</v>
      </c>
      <c r="C26" s="144">
        <f>'Pulje 3'!B10</f>
        <v>53.7</v>
      </c>
      <c r="D26" s="143" t="str">
        <f>'Pulje 3'!C10</f>
        <v>SK</v>
      </c>
      <c r="E26" s="145">
        <f>'Pulje 3'!D10</f>
        <v>32020</v>
      </c>
      <c r="F26" s="146" t="str">
        <f>'Pulje 3'!F10</f>
        <v>Kine Krøs</v>
      </c>
      <c r="G26" s="146" t="str">
        <f>'Pulje 3'!G10</f>
        <v>Spydeberg Atletene</v>
      </c>
      <c r="H26" s="147">
        <f>'Pulje 3'!N10</f>
        <v>55</v>
      </c>
      <c r="I26" s="147">
        <f>'Pulje 3'!O10</f>
        <v>72</v>
      </c>
      <c r="J26" s="147">
        <f>'Pulje 3'!P10</f>
        <v>127</v>
      </c>
      <c r="K26" s="148">
        <f>'Pulje 3'!Q10</f>
        <v>184.98236394714286</v>
      </c>
    </row>
    <row r="27" spans="1:12" ht="15.75" x14ac:dyDescent="0.25">
      <c r="A27" s="142">
        <v>2</v>
      </c>
      <c r="B27" s="143">
        <f>'Pulje 3'!A9</f>
        <v>55</v>
      </c>
      <c r="C27" s="144">
        <f>'Pulje 3'!B9</f>
        <v>52.2</v>
      </c>
      <c r="D27" s="143" t="str">
        <f>'Pulje 3'!C9</f>
        <v>SK</v>
      </c>
      <c r="E27" s="145">
        <f>'Pulje 3'!D9</f>
        <v>31177</v>
      </c>
      <c r="F27" s="146" t="str">
        <f>'Pulje 3'!F9</f>
        <v>Marie Haakstad</v>
      </c>
      <c r="G27" s="146" t="str">
        <f>'Pulje 3'!G9</f>
        <v>Spydeberg Atletene</v>
      </c>
      <c r="H27" s="147">
        <f>'Pulje 3'!N9</f>
        <v>55</v>
      </c>
      <c r="I27" s="147">
        <f>'Pulje 3'!O9</f>
        <v>71</v>
      </c>
      <c r="J27" s="147">
        <f>'Pulje 3'!P9</f>
        <v>126</v>
      </c>
      <c r="K27" s="148">
        <f>'Pulje 3'!Q9</f>
        <v>187.33479862758119</v>
      </c>
    </row>
    <row r="28" spans="1:12" ht="15.75" x14ac:dyDescent="0.25">
      <c r="A28" s="142"/>
      <c r="B28" s="143"/>
      <c r="C28" s="144"/>
      <c r="D28" s="143"/>
      <c r="E28" s="145"/>
      <c r="F28" s="146"/>
      <c r="G28" s="146"/>
      <c r="H28" s="147"/>
      <c r="I28" s="147"/>
      <c r="J28" s="147"/>
      <c r="K28" s="148"/>
    </row>
    <row r="29" spans="1:12" ht="15.75" x14ac:dyDescent="0.25">
      <c r="A29" s="142">
        <v>1</v>
      </c>
      <c r="B29" s="143">
        <f>'Pulje 3'!A14</f>
        <v>59</v>
      </c>
      <c r="C29" s="144">
        <f>'Pulje 3'!B14</f>
        <v>55.7</v>
      </c>
      <c r="D29" s="143" t="str">
        <f>'Pulje 3'!C14</f>
        <v>SK</v>
      </c>
      <c r="E29" s="145">
        <f>'Pulje 3'!D14</f>
        <v>35320</v>
      </c>
      <c r="F29" s="146" t="str">
        <f>'Pulje 3'!F14</f>
        <v>Rebekka Tao Jacobsen</v>
      </c>
      <c r="G29" s="146" t="str">
        <f>'Pulje 3'!G14</f>
        <v>Larvik AK</v>
      </c>
      <c r="H29" s="147">
        <f>'Pulje 3'!N14</f>
        <v>72</v>
      </c>
      <c r="I29" s="147">
        <f>'Pulje 3'!O14</f>
        <v>97</v>
      </c>
      <c r="J29" s="147">
        <f>'Pulje 3'!P14</f>
        <v>169</v>
      </c>
      <c r="K29" s="148">
        <f>'Pulje 3'!Q14</f>
        <v>239.91033972845023</v>
      </c>
    </row>
    <row r="30" spans="1:12" ht="15.75" customHeight="1" x14ac:dyDescent="0.25">
      <c r="A30" s="142">
        <v>2</v>
      </c>
      <c r="B30" s="143">
        <f>'Pulje 3'!A12</f>
        <v>59</v>
      </c>
      <c r="C30" s="144">
        <f>'Pulje 3'!B12</f>
        <v>58.6</v>
      </c>
      <c r="D30" s="143" t="str">
        <f>'Pulje 3'!C12</f>
        <v>SK</v>
      </c>
      <c r="E30" s="145">
        <f>'Pulje 3'!D12</f>
        <v>35557</v>
      </c>
      <c r="F30" s="146" t="str">
        <f>'Pulje 3'!F12</f>
        <v>Sara D. Jacobsen</v>
      </c>
      <c r="G30" s="146" t="str">
        <f>'Pulje 3'!G12</f>
        <v>Elverum AK</v>
      </c>
      <c r="H30" s="147">
        <f>'Pulje 3'!N12</f>
        <v>48</v>
      </c>
      <c r="I30" s="147">
        <f>'Pulje 3'!O12</f>
        <v>73</v>
      </c>
      <c r="J30" s="147">
        <f>'Pulje 3'!P12</f>
        <v>121</v>
      </c>
      <c r="K30" s="148">
        <f>'Pulje 3'!Q12</f>
        <v>165.99945566914286</v>
      </c>
    </row>
    <row r="31" spans="1:12" ht="15.75" customHeight="1" x14ac:dyDescent="0.25">
      <c r="A31" s="142">
        <v>3</v>
      </c>
      <c r="B31" s="143">
        <f>'Pulje 3'!A13</f>
        <v>59</v>
      </c>
      <c r="C31" s="144">
        <f>'Pulje 3'!B13</f>
        <v>58.5</v>
      </c>
      <c r="D31" s="143" t="str">
        <f>'Pulje 3'!C13</f>
        <v>SK</v>
      </c>
      <c r="E31" s="145">
        <f>'Pulje 3'!D13</f>
        <v>32644</v>
      </c>
      <c r="F31" s="146" t="str">
        <f>'Pulje 3'!F13</f>
        <v>Linda Kolobekken</v>
      </c>
      <c r="G31" s="146" t="str">
        <f>'Pulje 3'!G13</f>
        <v>Gjøvik AK</v>
      </c>
      <c r="H31" s="147">
        <f>'Pulje 3'!N13</f>
        <v>50</v>
      </c>
      <c r="I31" s="147">
        <f>'Pulje 3'!O13</f>
        <v>60</v>
      </c>
      <c r="J31" s="147">
        <f>'Pulje 3'!P13</f>
        <v>110</v>
      </c>
      <c r="K31" s="148">
        <f>'Pulje 3'!Q13</f>
        <v>151.07792572008253</v>
      </c>
      <c r="L31" s="149"/>
    </row>
    <row r="32" spans="1:12" ht="15.75" x14ac:dyDescent="0.25">
      <c r="A32" s="142">
        <v>4</v>
      </c>
      <c r="B32" s="143">
        <f>'Pulje 3'!A15</f>
        <v>59</v>
      </c>
      <c r="C32" s="144">
        <f>'Pulje 3'!B15</f>
        <v>58.3</v>
      </c>
      <c r="D32" s="143" t="str">
        <f>'Pulje 3'!C15</f>
        <v>SK</v>
      </c>
      <c r="E32" s="145">
        <f>'Pulje 3'!D15</f>
        <v>32764</v>
      </c>
      <c r="F32" s="146" t="str">
        <f>'Pulje 3'!F15</f>
        <v>Karoline Merli</v>
      </c>
      <c r="G32" s="146" t="str">
        <f>'Pulje 3'!G15</f>
        <v>Spydeberg Atletene</v>
      </c>
      <c r="H32" s="147">
        <f>'Pulje 3'!N15</f>
        <v>45</v>
      </c>
      <c r="I32" s="147">
        <f>'Pulje 3'!O15</f>
        <v>57</v>
      </c>
      <c r="J32" s="147">
        <f>'Pulje 3'!P15</f>
        <v>102</v>
      </c>
      <c r="K32" s="148">
        <f>'Pulje 3'!Q15</f>
        <v>140.406647358116</v>
      </c>
      <c r="L32" s="149"/>
    </row>
    <row r="33" spans="1:12" ht="15.75" x14ac:dyDescent="0.25">
      <c r="A33" s="142"/>
      <c r="B33" s="143"/>
      <c r="C33" s="144"/>
      <c r="D33" s="143"/>
      <c r="E33" s="145"/>
      <c r="F33" s="146"/>
      <c r="G33" s="146"/>
      <c r="H33" s="147"/>
      <c r="I33" s="147"/>
      <c r="J33" s="147"/>
      <c r="K33" s="148"/>
      <c r="L33" s="149"/>
    </row>
    <row r="34" spans="1:12" ht="15.75" x14ac:dyDescent="0.25">
      <c r="A34" s="142"/>
      <c r="B34" s="143">
        <f>'Pulje 6'!A9</f>
        <v>64</v>
      </c>
      <c r="C34" s="144">
        <f>'Pulje 6'!B9</f>
        <v>63</v>
      </c>
      <c r="D34" s="143" t="str">
        <f>'Pulje 6'!C9</f>
        <v>SK</v>
      </c>
      <c r="E34" s="145">
        <f>'Pulje 6'!D9</f>
        <v>35388</v>
      </c>
      <c r="F34" s="146" t="str">
        <f>'Pulje 6'!F9</f>
        <v>Emmy Kristine L. Rustad</v>
      </c>
      <c r="G34" s="146" t="str">
        <f>'Pulje 6'!G9</f>
        <v>Grenland AK</v>
      </c>
      <c r="H34" s="147">
        <f>'Pulje 6'!N9</f>
        <v>66</v>
      </c>
      <c r="I34" s="147">
        <f>'Pulje 6'!O9</f>
        <v>85</v>
      </c>
      <c r="J34" s="147">
        <f>'Pulje 6'!P9</f>
        <v>151</v>
      </c>
      <c r="K34" s="148">
        <f>'Pulje 6'!Q9</f>
        <v>197.89992403089482</v>
      </c>
      <c r="L34" s="149"/>
    </row>
    <row r="35" spans="1:12" ht="15.75" x14ac:dyDescent="0.25">
      <c r="A35" s="142"/>
      <c r="B35" s="143">
        <f>'Pulje 6'!A10</f>
        <v>64</v>
      </c>
      <c r="C35" s="144">
        <f>'Pulje 6'!B10</f>
        <v>62.45</v>
      </c>
      <c r="D35" s="143" t="str">
        <f>'Pulje 6'!C10</f>
        <v>SK</v>
      </c>
      <c r="E35" s="145">
        <f>'Pulje 6'!D10</f>
        <v>32814</v>
      </c>
      <c r="F35" s="146" t="str">
        <f>'Pulje 6'!F10</f>
        <v>Aina Stensgård</v>
      </c>
      <c r="G35" s="146" t="str">
        <f>'Pulje 6'!G10</f>
        <v>Jeløy AK</v>
      </c>
      <c r="H35" s="147">
        <f>'Pulje 6'!N10</f>
        <v>55</v>
      </c>
      <c r="I35" s="147">
        <f>'Pulje 6'!O10</f>
        <v>70</v>
      </c>
      <c r="J35" s="147">
        <f>'Pulje 6'!P10</f>
        <v>125</v>
      </c>
      <c r="K35" s="148">
        <f>'Pulje 6'!Q10</f>
        <v>164.70266420173093</v>
      </c>
      <c r="L35" s="149"/>
    </row>
    <row r="36" spans="1:12" ht="15.75" x14ac:dyDescent="0.25">
      <c r="A36" s="142"/>
      <c r="B36" s="143">
        <f>'Pulje 6'!A11</f>
        <v>64</v>
      </c>
      <c r="C36" s="144">
        <f>'Pulje 6'!B11</f>
        <v>61.2</v>
      </c>
      <c r="D36" s="143" t="str">
        <f>'Pulje 6'!C11</f>
        <v>SK</v>
      </c>
      <c r="E36" s="145">
        <f>'Pulje 6'!D11</f>
        <v>35474</v>
      </c>
      <c r="F36" s="146" t="str">
        <f>'Pulje 6'!F11</f>
        <v>Iva Rosić</v>
      </c>
      <c r="G36" s="146" t="str">
        <f>'Pulje 6'!G11</f>
        <v>Oslo AK</v>
      </c>
      <c r="H36" s="147">
        <f>'Pulje 6'!N11</f>
        <v>37</v>
      </c>
      <c r="I36" s="147">
        <f>'Pulje 6'!O11</f>
        <v>50</v>
      </c>
      <c r="J36" s="147">
        <f>'Pulje 6'!P11</f>
        <v>87</v>
      </c>
      <c r="K36" s="148">
        <f>'Pulje 6'!Q11</f>
        <v>116.07817201832422</v>
      </c>
      <c r="L36" s="149"/>
    </row>
    <row r="37" spans="1:12" ht="15.75" x14ac:dyDescent="0.25">
      <c r="A37" s="142"/>
      <c r="B37" s="143">
        <f>'Pulje 6'!A12</f>
        <v>64</v>
      </c>
      <c r="C37" s="144">
        <f>'Pulje 6'!B12</f>
        <v>62.9</v>
      </c>
      <c r="D37" s="143" t="str">
        <f>'Pulje 6'!C12</f>
        <v>SK</v>
      </c>
      <c r="E37" s="145">
        <f>'Pulje 6'!D12</f>
        <v>34618</v>
      </c>
      <c r="F37" s="146" t="str">
        <f>'Pulje 6'!F12</f>
        <v>Evelina Galaibo</v>
      </c>
      <c r="G37" s="146" t="str">
        <f>'Pulje 6'!G12</f>
        <v>Oslo AK</v>
      </c>
      <c r="H37" s="147">
        <f>'Pulje 6'!N12</f>
        <v>38</v>
      </c>
      <c r="I37" s="147">
        <f>'Pulje 6'!O12</f>
        <v>51</v>
      </c>
      <c r="J37" s="147">
        <f>'Pulje 6'!P12</f>
        <v>89</v>
      </c>
      <c r="K37" s="148">
        <f>'Pulje 6'!Q12</f>
        <v>116.75558362205055</v>
      </c>
      <c r="L37" s="149"/>
    </row>
    <row r="38" spans="1:12" ht="15.75" x14ac:dyDescent="0.25">
      <c r="A38" s="142"/>
      <c r="B38" s="143">
        <f>'Pulje 6'!A13</f>
        <v>64</v>
      </c>
      <c r="C38" s="144">
        <f>'Pulje 6'!B13</f>
        <v>63.8</v>
      </c>
      <c r="D38" s="143" t="str">
        <f>'Pulje 6'!C13</f>
        <v>SK</v>
      </c>
      <c r="E38" s="145">
        <f>'Pulje 6'!D13</f>
        <v>32553</v>
      </c>
      <c r="F38" s="146" t="str">
        <f>'Pulje 6'!F13</f>
        <v>Sara Persson</v>
      </c>
      <c r="G38" s="146" t="str">
        <f>'Pulje 6'!G13</f>
        <v>Lørenskog AK</v>
      </c>
      <c r="H38" s="147">
        <f>'Pulje 6'!N13</f>
        <v>37</v>
      </c>
      <c r="I38" s="147">
        <f>'Pulje 6'!O13</f>
        <v>51</v>
      </c>
      <c r="J38" s="147">
        <f>'Pulje 6'!P13</f>
        <v>88</v>
      </c>
      <c r="K38" s="148">
        <f>'Pulje 6'!Q13</f>
        <v>114.4589647030552</v>
      </c>
      <c r="L38" s="149"/>
    </row>
    <row r="39" spans="1:12" ht="15.75" x14ac:dyDescent="0.25">
      <c r="A39" s="142"/>
      <c r="B39" s="143">
        <f>'Pulje 6'!A14</f>
        <v>64</v>
      </c>
      <c r="C39" s="144">
        <f>'Pulje 6'!B14</f>
        <v>61.8</v>
      </c>
      <c r="D39" s="143" t="str">
        <f>'Pulje 6'!C14</f>
        <v>SK</v>
      </c>
      <c r="E39" s="145">
        <f>'Pulje 6'!D14</f>
        <v>34764</v>
      </c>
      <c r="F39" s="146" t="str">
        <f>'Pulje 6'!F14</f>
        <v>Lena Richter</v>
      </c>
      <c r="G39" s="146" t="str">
        <f>'Pulje 6'!G14</f>
        <v>Spydeberg Atletene</v>
      </c>
      <c r="H39" s="147">
        <f>'Pulje 6'!N14</f>
        <v>71</v>
      </c>
      <c r="I39" s="147">
        <f>'Pulje 6'!O14</f>
        <v>91</v>
      </c>
      <c r="J39" s="147">
        <f>'Pulje 6'!P14</f>
        <v>162</v>
      </c>
      <c r="K39" s="148">
        <f>'Pulje 6'!Q14</f>
        <v>214.8354624594414</v>
      </c>
      <c r="L39" s="149"/>
    </row>
    <row r="40" spans="1:12" ht="15.75" x14ac:dyDescent="0.25">
      <c r="A40" s="142"/>
      <c r="B40" s="143"/>
      <c r="C40" s="144"/>
      <c r="D40" s="143"/>
      <c r="E40" s="145"/>
      <c r="F40" s="146"/>
      <c r="G40" s="146"/>
      <c r="H40" s="147"/>
      <c r="I40" s="147"/>
      <c r="J40" s="147"/>
      <c r="K40" s="148"/>
      <c r="L40" s="149"/>
    </row>
    <row r="41" spans="1:12" ht="15.75" x14ac:dyDescent="0.25">
      <c r="A41" s="142"/>
      <c r="B41" s="143">
        <f>'Pulje 6'!A16</f>
        <v>71</v>
      </c>
      <c r="C41" s="144">
        <f>'Pulje 6'!B16</f>
        <v>68.25</v>
      </c>
      <c r="D41" s="143" t="str">
        <f>'Pulje 6'!C16</f>
        <v>SK</v>
      </c>
      <c r="E41" s="145">
        <f>'Pulje 6'!D16</f>
        <v>34690</v>
      </c>
      <c r="F41" s="146" t="str">
        <f>'Pulje 6'!F16</f>
        <v>Lisbet Lervik</v>
      </c>
      <c r="G41" s="146" t="str">
        <f>'Pulje 6'!G16</f>
        <v>Lørenskog AK</v>
      </c>
      <c r="H41" s="147">
        <f>'Pulje 6'!N16</f>
        <v>62</v>
      </c>
      <c r="I41" s="147">
        <f>'Pulje 6'!O16</f>
        <v>76</v>
      </c>
      <c r="J41" s="147">
        <f>'Pulje 6'!P16</f>
        <v>138</v>
      </c>
      <c r="K41" s="148">
        <f>'Pulje 6'!Q16</f>
        <v>172.66433383594301</v>
      </c>
      <c r="L41" s="149"/>
    </row>
    <row r="42" spans="1:12" ht="15.75" x14ac:dyDescent="0.25">
      <c r="A42" s="142"/>
      <c r="B42" s="143">
        <f>'Pulje 6'!A17</f>
        <v>71</v>
      </c>
      <c r="C42" s="144">
        <f>'Pulje 6'!B17</f>
        <v>66.849999999999994</v>
      </c>
      <c r="D42" s="143" t="str">
        <f>'Pulje 6'!C17</f>
        <v>SK</v>
      </c>
      <c r="E42" s="145">
        <f>'Pulje 6'!D17</f>
        <v>33506</v>
      </c>
      <c r="F42" s="146" t="str">
        <f>'Pulje 6'!F17</f>
        <v>Julie Kristine Brotangen</v>
      </c>
      <c r="G42" s="146" t="str">
        <f>'Pulje 6'!G17</f>
        <v>Gjøvik AK</v>
      </c>
      <c r="H42" s="147">
        <f>'Pulje 6'!N17</f>
        <v>60</v>
      </c>
      <c r="I42" s="147">
        <f>'Pulje 6'!O17</f>
        <v>80</v>
      </c>
      <c r="J42" s="147">
        <f>'Pulje 6'!P17</f>
        <v>140</v>
      </c>
      <c r="K42" s="148">
        <f>'Pulje 6'!Q17</f>
        <v>177.20919671023535</v>
      </c>
      <c r="L42" s="149"/>
    </row>
    <row r="43" spans="1:12" ht="15.75" x14ac:dyDescent="0.25">
      <c r="A43" s="142"/>
      <c r="B43" s="143"/>
      <c r="C43" s="144"/>
      <c r="D43" s="143"/>
      <c r="E43" s="145"/>
      <c r="F43" s="146"/>
      <c r="G43" s="146"/>
      <c r="H43" s="147"/>
      <c r="I43" s="147"/>
      <c r="J43" s="147"/>
      <c r="K43" s="148"/>
      <c r="L43" s="149"/>
    </row>
    <row r="44" spans="1:12" ht="15.75" x14ac:dyDescent="0.25">
      <c r="A44" s="142"/>
      <c r="B44" s="143">
        <f>'Pulje 6'!A20</f>
        <v>76</v>
      </c>
      <c r="C44" s="144">
        <f>'Pulje 6'!B20</f>
        <v>73.55</v>
      </c>
      <c r="D44" s="143" t="str">
        <f>'Pulje 6'!C20</f>
        <v>SK</v>
      </c>
      <c r="E44" s="145">
        <f>'Pulje 6'!D20</f>
        <v>31662</v>
      </c>
      <c r="F44" s="146" t="str">
        <f>'Pulje 6'!F20</f>
        <v>Rebecca Tiffin</v>
      </c>
      <c r="G44" s="146" t="str">
        <f>'Pulje 6'!G20</f>
        <v>Oslo AK</v>
      </c>
      <c r="H44" s="147">
        <f>'Pulje 6'!N20</f>
        <v>66</v>
      </c>
      <c r="I44" s="147">
        <f>'Pulje 6'!O20</f>
        <v>74</v>
      </c>
      <c r="J44" s="147">
        <f>'Pulje 6'!P20</f>
        <v>140</v>
      </c>
      <c r="K44" s="148">
        <f>'Pulje 6'!Q20</f>
        <v>168.39924359278538</v>
      </c>
      <c r="L44" s="149"/>
    </row>
    <row r="45" spans="1:12" ht="15.75" x14ac:dyDescent="0.25">
      <c r="A45" s="142"/>
      <c r="B45" s="143">
        <f>'Pulje 6'!A21</f>
        <v>76</v>
      </c>
      <c r="C45" s="144">
        <f>'Pulje 6'!B21</f>
        <v>72</v>
      </c>
      <c r="D45" s="143" t="str">
        <f>'Pulje 6'!C21</f>
        <v>SK</v>
      </c>
      <c r="E45" s="145">
        <f>'Pulje 6'!D21</f>
        <v>32509</v>
      </c>
      <c r="F45" s="146" t="str">
        <f>'Pulje 6'!F21</f>
        <v>Melissa Schanche</v>
      </c>
      <c r="G45" s="146" t="str">
        <f>'Pulje 6'!G21</f>
        <v>Spydeberg Atletene</v>
      </c>
      <c r="H45" s="147">
        <f>'Pulje 6'!N21</f>
        <v>85</v>
      </c>
      <c r="I45" s="147">
        <f>'Pulje 6'!O21</f>
        <v>101</v>
      </c>
      <c r="J45" s="147">
        <f>'Pulje 6'!P21</f>
        <v>186</v>
      </c>
      <c r="K45" s="148">
        <f>'Pulje 6'!Q21</f>
        <v>226.16737616900494</v>
      </c>
      <c r="L45" s="149"/>
    </row>
    <row r="46" spans="1:12" ht="15.75" x14ac:dyDescent="0.25">
      <c r="A46" s="142"/>
      <c r="B46" s="143">
        <f>'Pulje 6'!A22</f>
        <v>76</v>
      </c>
      <c r="C46" s="144">
        <f>'Pulje 6'!B22</f>
        <v>74.849999999999994</v>
      </c>
      <c r="D46" s="143" t="str">
        <f>'Pulje 6'!C22</f>
        <v>SK</v>
      </c>
      <c r="E46" s="145">
        <f>'Pulje 6'!D22</f>
        <v>32273</v>
      </c>
      <c r="F46" s="146" t="str">
        <f>'Pulje 6'!F22</f>
        <v>Camilla Reboli Kløvstad</v>
      </c>
      <c r="G46" s="146" t="str">
        <f>'Pulje 6'!G22</f>
        <v>Spydeberg Atletene</v>
      </c>
      <c r="H46" s="147">
        <f>'Pulje 6'!N22</f>
        <v>57</v>
      </c>
      <c r="I46" s="147">
        <f>'Pulje 6'!O22</f>
        <v>75</v>
      </c>
      <c r="J46" s="147">
        <f>'Pulje 6'!P22</f>
        <v>132</v>
      </c>
      <c r="K46" s="148">
        <f>'Pulje 6'!Q22</f>
        <v>157.40419980807494</v>
      </c>
    </row>
    <row r="47" spans="1:12" ht="15.75" x14ac:dyDescent="0.25">
      <c r="A47" s="142"/>
      <c r="B47" s="143">
        <f>'Pulje 6'!A23</f>
        <v>76</v>
      </c>
      <c r="C47" s="144">
        <f>'Pulje 6'!B23</f>
        <v>72.25</v>
      </c>
      <c r="D47" s="143" t="str">
        <f>'Pulje 6'!C23</f>
        <v>SK</v>
      </c>
      <c r="E47" s="145">
        <f>'Pulje 6'!D23</f>
        <v>35361</v>
      </c>
      <c r="F47" s="146" t="str">
        <f>'Pulje 6'!F23</f>
        <v>Elise Sandhaug</v>
      </c>
      <c r="G47" s="146" t="str">
        <f>'Pulje 6'!G23</f>
        <v>T &amp; IL National</v>
      </c>
      <c r="H47" s="147">
        <f>'Pulje 6'!N23</f>
        <v>52</v>
      </c>
      <c r="I47" s="147">
        <f>'Pulje 6'!O23</f>
        <v>73</v>
      </c>
      <c r="J47" s="147">
        <f>'Pulje 6'!P23</f>
        <v>125</v>
      </c>
      <c r="K47" s="148">
        <f>'Pulje 6'!Q23</f>
        <v>151.72328108662074</v>
      </c>
    </row>
    <row r="48" spans="1:12" x14ac:dyDescent="0.2">
      <c r="A48" s="150"/>
      <c r="L48" s="149"/>
    </row>
    <row r="49" spans="1:12" ht="22.5" x14ac:dyDescent="0.3">
      <c r="A49" s="191" t="s">
        <v>42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49"/>
    </row>
    <row r="50" spans="1:12" ht="15.75" x14ac:dyDescent="0.25">
      <c r="A50" s="142">
        <v>1</v>
      </c>
      <c r="B50" s="143">
        <f>'Pulje 3'!A19</f>
        <v>64</v>
      </c>
      <c r="C50" s="144">
        <f>'Pulje 3'!B19</f>
        <v>62.9</v>
      </c>
      <c r="D50" s="143" t="str">
        <f>'Pulje 3'!C19</f>
        <v>K1</v>
      </c>
      <c r="E50" s="145">
        <f>'Pulje 3'!D19</f>
        <v>29339</v>
      </c>
      <c r="F50" s="146" t="str">
        <f>'Pulje 3'!F19</f>
        <v>Camilla Pedersen</v>
      </c>
      <c r="G50" s="146" t="str">
        <f>'Pulje 3'!G19</f>
        <v>Christiania AK</v>
      </c>
      <c r="H50" s="147">
        <f>'Pulje 3'!N19</f>
        <v>52</v>
      </c>
      <c r="I50" s="147">
        <f>'Pulje 3'!O19</f>
        <v>66</v>
      </c>
      <c r="J50" s="147">
        <f>'Pulje 3'!P19</f>
        <v>118</v>
      </c>
      <c r="K50" s="148">
        <f>'Pulje 3'!Q19</f>
        <v>154.79953783597713</v>
      </c>
      <c r="L50" s="148">
        <f>'Pulje 3'!R19</f>
        <v>173.68508145196637</v>
      </c>
    </row>
    <row r="51" spans="1:12" ht="15.75" customHeight="1" x14ac:dyDescent="0.25">
      <c r="A51" s="142"/>
      <c r="B51" s="143"/>
      <c r="C51" s="144"/>
      <c r="D51" s="143"/>
      <c r="E51" s="145"/>
      <c r="F51" s="146"/>
      <c r="G51" s="146"/>
      <c r="H51" s="147"/>
      <c r="I51" s="147"/>
      <c r="J51" s="147"/>
      <c r="K51" s="148"/>
      <c r="L51" s="148"/>
    </row>
    <row r="52" spans="1:12" ht="15.75" customHeight="1" x14ac:dyDescent="0.25">
      <c r="A52" s="142">
        <v>1</v>
      </c>
      <c r="B52" s="143">
        <f>'Pulje 3'!A21</f>
        <v>71</v>
      </c>
      <c r="C52" s="144">
        <f>'Pulje 3'!B21</f>
        <v>68.7</v>
      </c>
      <c r="D52" s="143" t="str">
        <f>'Pulje 3'!C21</f>
        <v>K2</v>
      </c>
      <c r="E52" s="145">
        <f>'Pulje 3'!D21</f>
        <v>28267</v>
      </c>
      <c r="F52" s="146" t="str">
        <f>'Pulje 3'!F21</f>
        <v>Hege E. Grønland</v>
      </c>
      <c r="G52" s="146" t="str">
        <f>'Pulje 3'!G21</f>
        <v>Elverum AK</v>
      </c>
      <c r="H52" s="147">
        <f>'Pulje 3'!N21</f>
        <v>31</v>
      </c>
      <c r="I52" s="147">
        <f>'Pulje 3'!O21</f>
        <v>46</v>
      </c>
      <c r="J52" s="147">
        <f>'Pulje 3'!P21</f>
        <v>77</v>
      </c>
      <c r="K52" s="148">
        <f>'Pulje 3'!Q21</f>
        <v>95.994071428506558</v>
      </c>
      <c r="L52" s="148">
        <f>'Pulje 3'!R21</f>
        <v>111.54511099992462</v>
      </c>
    </row>
    <row r="53" spans="1:12" ht="15.75" x14ac:dyDescent="0.25">
      <c r="A53" s="142"/>
      <c r="B53" s="143"/>
      <c r="C53" s="144"/>
      <c r="D53" s="143"/>
      <c r="E53" s="145"/>
      <c r="F53" s="146"/>
      <c r="G53" s="146"/>
      <c r="H53" s="147"/>
      <c r="I53" s="147"/>
      <c r="J53" s="147"/>
      <c r="K53" s="148"/>
      <c r="L53" s="148"/>
    </row>
    <row r="54" spans="1:12" ht="15.75" x14ac:dyDescent="0.25">
      <c r="A54" s="142">
        <v>1</v>
      </c>
      <c r="B54" s="143">
        <f>'Pulje 3'!A23</f>
        <v>87</v>
      </c>
      <c r="C54" s="144">
        <f>'Pulje 3'!B23</f>
        <v>83.6</v>
      </c>
      <c r="D54" s="143" t="str">
        <f>'Pulje 3'!C23</f>
        <v>K4</v>
      </c>
      <c r="E54" s="145">
        <f>'Pulje 3'!D23</f>
        <v>24246</v>
      </c>
      <c r="F54" s="146" t="str">
        <f>'Pulje 3'!F23</f>
        <v>Eva Grøndahl Lundberg</v>
      </c>
      <c r="G54" s="146" t="str">
        <f>'Pulje 3'!G23</f>
        <v>Spydeberg Atletene</v>
      </c>
      <c r="H54" s="147">
        <f>'Pulje 3'!N23</f>
        <v>37</v>
      </c>
      <c r="I54" s="147">
        <f>'Pulje 3'!O23</f>
        <v>45</v>
      </c>
      <c r="J54" s="147">
        <f>'Pulje 3'!P23</f>
        <v>82</v>
      </c>
      <c r="K54" s="148">
        <f>'Pulje 3'!Q23</f>
        <v>93.016803344499053</v>
      </c>
      <c r="L54" s="148">
        <f>'Pulje 3'!R23</f>
        <v>124.45648287493974</v>
      </c>
    </row>
    <row r="55" spans="1:12" x14ac:dyDescent="0.2">
      <c r="A55" s="150"/>
      <c r="L55" s="149"/>
    </row>
    <row r="56" spans="1:12" ht="27" x14ac:dyDescent="0.35">
      <c r="A56" s="192" t="s">
        <v>179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49"/>
    </row>
    <row r="57" spans="1:12" ht="22.5" x14ac:dyDescent="0.3">
      <c r="A57" s="191" t="s">
        <v>176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49"/>
    </row>
    <row r="58" spans="1:12" ht="22.5" customHeight="1" x14ac:dyDescent="0.25">
      <c r="A58" s="142">
        <v>1</v>
      </c>
      <c r="B58" s="143">
        <f>'Pulje 2'!A9</f>
        <v>55</v>
      </c>
      <c r="C58" s="144">
        <f>'Pulje 2'!B9</f>
        <v>53.3</v>
      </c>
      <c r="D58" s="143" t="str">
        <f>'Pulje 2'!C9</f>
        <v>UM</v>
      </c>
      <c r="E58" s="145">
        <f>'Pulje 2'!D9</f>
        <v>38530</v>
      </c>
      <c r="F58" s="146" t="str">
        <f>'Pulje 2'!F9</f>
        <v>Samuel Rafteseth</v>
      </c>
      <c r="G58" s="146" t="str">
        <f>'Pulje 2'!G9</f>
        <v>Gjøvik AK</v>
      </c>
      <c r="H58" s="147">
        <f>'Pulje 2'!N9</f>
        <v>26</v>
      </c>
      <c r="I58" s="147">
        <f>'Pulje 2'!O9</f>
        <v>35</v>
      </c>
      <c r="J58" s="147">
        <f>'Pulje 2'!P9</f>
        <v>61</v>
      </c>
      <c r="K58" s="148">
        <f>'Pulje 2'!Q9</f>
        <v>96.997305182696536</v>
      </c>
      <c r="L58" s="149"/>
    </row>
    <row r="59" spans="1:12" ht="15.75" x14ac:dyDescent="0.25">
      <c r="A59" s="142"/>
      <c r="B59" s="143"/>
      <c r="C59" s="144"/>
      <c r="D59" s="143"/>
      <c r="E59" s="145"/>
      <c r="F59" s="146"/>
      <c r="G59" s="146"/>
      <c r="H59" s="147"/>
      <c r="I59" s="147"/>
      <c r="J59" s="147"/>
      <c r="K59" s="148"/>
      <c r="L59" s="149"/>
    </row>
    <row r="60" spans="1:12" ht="15.75" customHeight="1" x14ac:dyDescent="0.25">
      <c r="A60" s="142">
        <v>1</v>
      </c>
      <c r="B60" s="143">
        <f>'Pulje 2'!A10</f>
        <v>89</v>
      </c>
      <c r="C60" s="144">
        <f>'Pulje 2'!B10</f>
        <v>89</v>
      </c>
      <c r="D60" s="143" t="str">
        <f>'Pulje 2'!C10</f>
        <v>UM</v>
      </c>
      <c r="E60" s="145">
        <f>'Pulje 2'!D10</f>
        <v>37288</v>
      </c>
      <c r="F60" s="146" t="str">
        <f>'Pulje 2'!F10</f>
        <v>Dennis Lauritsen</v>
      </c>
      <c r="G60" s="146" t="str">
        <f>'Pulje 2'!G10</f>
        <v>Larvik AK</v>
      </c>
      <c r="H60" s="147">
        <f>'Pulje 2'!N10</f>
        <v>95</v>
      </c>
      <c r="I60" s="147">
        <f>'Pulje 2'!O10</f>
        <v>120</v>
      </c>
      <c r="J60" s="147">
        <f>'Pulje 2'!P10</f>
        <v>215</v>
      </c>
      <c r="K60" s="148">
        <f>'Pulje 2'!Q10</f>
        <v>249.93966522551372</v>
      </c>
      <c r="L60" s="149"/>
    </row>
    <row r="61" spans="1:12" ht="15.75" x14ac:dyDescent="0.25">
      <c r="A61" s="142">
        <v>2</v>
      </c>
      <c r="B61" s="143">
        <f>'Pulje 2'!A11</f>
        <v>89</v>
      </c>
      <c r="C61" s="144">
        <f>'Pulje 2'!B11</f>
        <v>83</v>
      </c>
      <c r="D61" s="143" t="str">
        <f>'Pulje 2'!C11</f>
        <v>UM</v>
      </c>
      <c r="E61" s="145">
        <f>'Pulje 2'!D11</f>
        <v>37793</v>
      </c>
      <c r="F61" s="146" t="str">
        <f>'Pulje 2'!F11</f>
        <v>Eirik Nilsen</v>
      </c>
      <c r="G61" s="146" t="str">
        <f>'Pulje 2'!G11</f>
        <v>Spydeberg Atletene</v>
      </c>
      <c r="H61" s="147">
        <f>'Pulje 2'!N11</f>
        <v>45</v>
      </c>
      <c r="I61" s="147">
        <f>'Pulje 2'!O11</f>
        <v>57</v>
      </c>
      <c r="J61" s="147">
        <f>'Pulje 2'!P11</f>
        <v>102</v>
      </c>
      <c r="K61" s="148">
        <f>'Pulje 2'!Q11</f>
        <v>122.49866488450299</v>
      </c>
      <c r="L61" s="149"/>
    </row>
    <row r="62" spans="1:12" ht="15.75" x14ac:dyDescent="0.25">
      <c r="A62" s="142"/>
      <c r="B62" s="143"/>
      <c r="C62" s="144"/>
      <c r="D62" s="143"/>
      <c r="E62" s="145"/>
      <c r="F62" s="146"/>
      <c r="G62" s="146"/>
      <c r="H62" s="147"/>
      <c r="I62" s="147"/>
      <c r="J62" s="147"/>
      <c r="K62" s="148"/>
      <c r="L62" s="149"/>
    </row>
    <row r="63" spans="1:12" ht="15.75" x14ac:dyDescent="0.25">
      <c r="A63" s="142">
        <v>1</v>
      </c>
      <c r="B63" s="143">
        <f>'Pulje 2'!A12</f>
        <v>96</v>
      </c>
      <c r="C63" s="144">
        <f>'Pulje 2'!B12</f>
        <v>93.1</v>
      </c>
      <c r="D63" s="143" t="str">
        <f>'Pulje 2'!C12</f>
        <v>UM</v>
      </c>
      <c r="E63" s="145">
        <f>'Pulje 2'!D12</f>
        <v>37723</v>
      </c>
      <c r="F63" s="146" t="str">
        <f>'Pulje 2'!F12</f>
        <v>Kristian Holm</v>
      </c>
      <c r="G63" s="146" t="str">
        <f>'Pulje 2'!G12</f>
        <v>Gjøvik AK</v>
      </c>
      <c r="H63" s="147">
        <f>'Pulje 2'!N12</f>
        <v>55</v>
      </c>
      <c r="I63" s="147">
        <f>'Pulje 2'!O12</f>
        <v>60</v>
      </c>
      <c r="J63" s="147">
        <f>'Pulje 2'!P12</f>
        <v>115</v>
      </c>
      <c r="K63" s="148">
        <f>'Pulje 2'!Q12</f>
        <v>131.13160605568837</v>
      </c>
      <c r="L63" s="149"/>
    </row>
    <row r="64" spans="1:12" x14ac:dyDescent="0.2">
      <c r="A64" s="150"/>
      <c r="L64" s="149"/>
    </row>
    <row r="65" spans="1:12" ht="22.5" x14ac:dyDescent="0.3">
      <c r="A65" s="191" t="s">
        <v>177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49"/>
    </row>
    <row r="66" spans="1:12" ht="15.75" x14ac:dyDescent="0.25">
      <c r="A66" s="142">
        <v>1</v>
      </c>
      <c r="B66" s="143">
        <f>'Pulje 2'!A14</f>
        <v>89</v>
      </c>
      <c r="C66" s="144">
        <f>'Pulje 2'!B14</f>
        <v>82.9</v>
      </c>
      <c r="D66" s="143" t="str">
        <f>'Pulje 2'!C14</f>
        <v>JM</v>
      </c>
      <c r="E66" s="145">
        <f>'Pulje 2'!D14</f>
        <v>36663</v>
      </c>
      <c r="F66" s="146" t="str">
        <f>'Pulje 2'!F14</f>
        <v>John Vidar Lund</v>
      </c>
      <c r="G66" s="146" t="str">
        <f>'Pulje 2'!G14</f>
        <v>T &amp; IL National</v>
      </c>
      <c r="H66" s="147">
        <f>'Pulje 2'!N14</f>
        <v>76</v>
      </c>
      <c r="I66" s="147">
        <f>'Pulje 2'!O14</f>
        <v>100</v>
      </c>
      <c r="J66" s="147">
        <f>'Pulje 2'!P14</f>
        <v>176</v>
      </c>
      <c r="K66" s="148">
        <f>'Pulje 2'!Q14</f>
        <v>211.49501146643155</v>
      </c>
      <c r="L66" s="149"/>
    </row>
    <row r="67" spans="1:12" ht="15.75" x14ac:dyDescent="0.25">
      <c r="A67" s="142">
        <v>2</v>
      </c>
      <c r="B67" s="143">
        <f>'Pulje 2'!A13</f>
        <v>89</v>
      </c>
      <c r="C67" s="144">
        <f>'Pulje 2'!B13</f>
        <v>86</v>
      </c>
      <c r="D67" s="143" t="str">
        <f>'Pulje 2'!C13</f>
        <v>JM</v>
      </c>
      <c r="E67" s="145">
        <f>'Pulje 2'!D13</f>
        <v>37164</v>
      </c>
      <c r="F67" s="146" t="str">
        <f>'Pulje 2'!F13</f>
        <v>Trond Ansgar Karlsen</v>
      </c>
      <c r="G67" s="146" t="str">
        <f>'Pulje 2'!G13</f>
        <v>Grenland AK</v>
      </c>
      <c r="H67" s="147">
        <f>'Pulje 2'!N13</f>
        <v>75</v>
      </c>
      <c r="I67" s="147">
        <f>'Pulje 2'!O13</f>
        <v>88</v>
      </c>
      <c r="J67" s="147">
        <f>'Pulje 2'!P13</f>
        <v>163</v>
      </c>
      <c r="K67" s="148">
        <f>'Pulje 2'!Q13</f>
        <v>192.46669820374123</v>
      </c>
      <c r="L67" s="149"/>
    </row>
    <row r="68" spans="1:12" ht="15.75" x14ac:dyDescent="0.25">
      <c r="A68" s="142"/>
      <c r="B68" s="143"/>
      <c r="C68" s="144"/>
      <c r="D68" s="143"/>
      <c r="E68" s="145"/>
      <c r="F68" s="146"/>
      <c r="G68" s="146"/>
      <c r="H68" s="147"/>
      <c r="I68" s="147"/>
      <c r="J68" s="147"/>
      <c r="K68" s="148"/>
      <c r="L68" s="149"/>
    </row>
    <row r="69" spans="1:12" ht="15.75" x14ac:dyDescent="0.25">
      <c r="A69" s="142">
        <v>1</v>
      </c>
      <c r="B69" s="143">
        <f>'Pulje 2'!A15</f>
        <v>96</v>
      </c>
      <c r="C69" s="144">
        <f>'Pulje 2'!B15</f>
        <v>92.4</v>
      </c>
      <c r="D69" s="143" t="str">
        <f>'Pulje 2'!C15</f>
        <v>JM</v>
      </c>
      <c r="E69" s="145">
        <f>'Pulje 2'!D15</f>
        <v>36416</v>
      </c>
      <c r="F69" s="146" t="str">
        <f>'Pulje 2'!F15</f>
        <v>Vetle Andersen</v>
      </c>
      <c r="G69" s="146" t="str">
        <f>'Pulje 2'!G15</f>
        <v>Larvik AK</v>
      </c>
      <c r="H69" s="147">
        <f>'Pulje 2'!N15</f>
        <v>95</v>
      </c>
      <c r="I69" s="147">
        <f>'Pulje 2'!O15</f>
        <v>125</v>
      </c>
      <c r="J69" s="147">
        <f>'Pulje 2'!P15</f>
        <v>220</v>
      </c>
      <c r="K69" s="148">
        <f>'Pulje 2'!Q15</f>
        <v>251.65036957031069</v>
      </c>
      <c r="L69" s="149"/>
    </row>
    <row r="70" spans="1:12" x14ac:dyDescent="0.2">
      <c r="A70" s="150"/>
      <c r="L70" s="149"/>
    </row>
    <row r="71" spans="1:12" ht="22.5" x14ac:dyDescent="0.3">
      <c r="A71" s="191" t="s">
        <v>178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</row>
    <row r="72" spans="1:12" ht="15.75" x14ac:dyDescent="0.25">
      <c r="A72" s="142">
        <v>1</v>
      </c>
      <c r="B72" s="143">
        <f>'Pulje 5'!A11</f>
        <v>73</v>
      </c>
      <c r="C72" s="144">
        <f>'Pulje 5'!B11</f>
        <v>67.400000000000006</v>
      </c>
      <c r="D72" s="143" t="str">
        <f>'Pulje 5'!C11</f>
        <v>SM</v>
      </c>
      <c r="E72" s="145">
        <f>'Pulje 5'!D11</f>
        <v>33342</v>
      </c>
      <c r="F72" s="146" t="str">
        <f>'Pulje 5'!F11</f>
        <v>Daniel Roness</v>
      </c>
      <c r="G72" s="146" t="str">
        <f>'Pulje 5'!G11</f>
        <v>Spydeberg Atletene</v>
      </c>
      <c r="H72" s="147">
        <f>'Pulje 5'!N11</f>
        <v>114</v>
      </c>
      <c r="I72" s="147">
        <f>'Pulje 5'!O11</f>
        <v>140</v>
      </c>
      <c r="J72" s="147">
        <f>'Pulje 5'!P11</f>
        <v>254</v>
      </c>
      <c r="K72" s="148">
        <f>'Pulje 5'!Q11</f>
        <v>342.55895754454849</v>
      </c>
    </row>
    <row r="73" spans="1:12" ht="15.75" x14ac:dyDescent="0.25">
      <c r="A73" s="142">
        <v>2</v>
      </c>
      <c r="B73" s="143">
        <f>'Pulje 5'!A9</f>
        <v>73</v>
      </c>
      <c r="C73" s="144">
        <f>'Pulje 5'!B9</f>
        <v>72.599999999999994</v>
      </c>
      <c r="D73" s="143" t="str">
        <f>'Pulje 5'!C9</f>
        <v>SM</v>
      </c>
      <c r="E73" s="145">
        <f>'Pulje 5'!D9</f>
        <v>32995</v>
      </c>
      <c r="F73" s="146" t="str">
        <f>'Pulje 5'!F9</f>
        <v>Fredrik Kvist Gyllensten</v>
      </c>
      <c r="G73" s="146" t="str">
        <f>'Pulje 5'!G9</f>
        <v>Christiania AK</v>
      </c>
      <c r="H73" s="147">
        <f>'Pulje 5'!N9</f>
        <v>101</v>
      </c>
      <c r="I73" s="147">
        <f>'Pulje 5'!O9</f>
        <v>125</v>
      </c>
      <c r="J73" s="147">
        <f>'Pulje 5'!P9</f>
        <v>226</v>
      </c>
      <c r="K73" s="148">
        <f>'Pulje 5'!Q9</f>
        <v>291.48628719228782</v>
      </c>
      <c r="L73" s="149"/>
    </row>
    <row r="74" spans="1:12" ht="15.75" x14ac:dyDescent="0.25">
      <c r="A74" s="142">
        <v>3</v>
      </c>
      <c r="B74" s="143">
        <f>'Pulje 5'!A12</f>
        <v>73</v>
      </c>
      <c r="C74" s="144">
        <f>'Pulje 5'!B12</f>
        <v>71.5</v>
      </c>
      <c r="D74" s="143" t="str">
        <f>'Pulje 5'!C12</f>
        <v>SM</v>
      </c>
      <c r="E74" s="145">
        <f>'Pulje 5'!D12</f>
        <v>31229</v>
      </c>
      <c r="F74" s="146" t="str">
        <f>'Pulje 5'!F12</f>
        <v>Mauricio Kjeldner</v>
      </c>
      <c r="G74" s="146" t="str">
        <f>'Pulje 5'!G12</f>
        <v>Spydeberg Atletene</v>
      </c>
      <c r="H74" s="147">
        <f>'Pulje 5'!N12</f>
        <v>85</v>
      </c>
      <c r="I74" s="147">
        <f>'Pulje 5'!O12</f>
        <v>120</v>
      </c>
      <c r="J74" s="147">
        <f>'Pulje 5'!P12</f>
        <v>205</v>
      </c>
      <c r="K74" s="148">
        <f>'Pulje 5'!Q12</f>
        <v>266.75916447193202</v>
      </c>
      <c r="L74" s="149"/>
    </row>
    <row r="75" spans="1:12" ht="15.75" x14ac:dyDescent="0.25">
      <c r="A75" s="142">
        <v>4</v>
      </c>
      <c r="B75" s="143">
        <f>'Pulje 5'!A10</f>
        <v>73</v>
      </c>
      <c r="C75" s="144">
        <f>'Pulje 5'!B10</f>
        <v>70.099999999999994</v>
      </c>
      <c r="D75" s="143" t="str">
        <f>'Pulje 5'!C10</f>
        <v>SM</v>
      </c>
      <c r="E75" s="145">
        <f>'Pulje 5'!D10</f>
        <v>33003</v>
      </c>
      <c r="F75" s="146" t="str">
        <f>'Pulje 5'!F10</f>
        <v>Michael Rosenberg</v>
      </c>
      <c r="G75" s="146" t="str">
        <f>'Pulje 5'!G10</f>
        <v>Elverum AK</v>
      </c>
      <c r="H75" s="147">
        <f>'Pulje 5'!N10</f>
        <v>89</v>
      </c>
      <c r="I75" s="147">
        <f>'Pulje 5'!O10</f>
        <v>114</v>
      </c>
      <c r="J75" s="147">
        <f>'Pulje 5'!P10</f>
        <v>203</v>
      </c>
      <c r="K75" s="148">
        <f>'Pulje 5'!Q10</f>
        <v>267.27226222375702</v>
      </c>
      <c r="L75" s="149"/>
    </row>
    <row r="76" spans="1:12" ht="15.75" x14ac:dyDescent="0.25">
      <c r="A76" s="142">
        <v>5</v>
      </c>
      <c r="B76" s="143">
        <f>'Pulje 5'!A15</f>
        <v>73</v>
      </c>
      <c r="C76" s="144">
        <f>'Pulje 5'!B15</f>
        <v>71</v>
      </c>
      <c r="D76" s="143" t="str">
        <f>'Pulje 5'!C15</f>
        <v>SM</v>
      </c>
      <c r="E76" s="145">
        <f>'Pulje 5'!D15</f>
        <v>34912</v>
      </c>
      <c r="F76" s="146" t="str">
        <f>'Pulje 5'!F15</f>
        <v>Richard Minge</v>
      </c>
      <c r="G76" s="146" t="str">
        <f>'Pulje 5'!G15</f>
        <v>T &amp; IL National</v>
      </c>
      <c r="H76" s="147">
        <f>'Pulje 5'!N15</f>
        <v>90</v>
      </c>
      <c r="I76" s="147">
        <f>'Pulje 5'!O15</f>
        <v>113</v>
      </c>
      <c r="J76" s="147">
        <f>'Pulje 5'!P15</f>
        <v>203</v>
      </c>
      <c r="K76" s="148">
        <f>'Pulje 5'!Q15</f>
        <v>265.2503661569159</v>
      </c>
      <c r="L76" s="149"/>
    </row>
    <row r="77" spans="1:12" ht="15.75" x14ac:dyDescent="0.25">
      <c r="A77" s="142">
        <v>6</v>
      </c>
      <c r="B77" s="143">
        <f>'Pulje 5'!A13</f>
        <v>73</v>
      </c>
      <c r="C77" s="144">
        <f>'Pulje 5'!B13</f>
        <v>73</v>
      </c>
      <c r="D77" s="143" t="str">
        <f>'Pulje 5'!C13</f>
        <v>SM</v>
      </c>
      <c r="E77" s="145">
        <f>'Pulje 5'!D13</f>
        <v>34156</v>
      </c>
      <c r="F77" s="146" t="str">
        <f>'Pulje 5'!F13</f>
        <v>Christian Lysenstøen</v>
      </c>
      <c r="G77" s="146" t="str">
        <f>'Pulje 5'!G13</f>
        <v>Spydeberg Atletene</v>
      </c>
      <c r="H77" s="147">
        <f>'Pulje 5'!N13</f>
        <v>88</v>
      </c>
      <c r="I77" s="147">
        <f>'Pulje 5'!O13</f>
        <v>110</v>
      </c>
      <c r="J77" s="147">
        <f>'Pulje 5'!P13</f>
        <v>198</v>
      </c>
      <c r="K77" s="148">
        <f>'Pulje 5'!Q13</f>
        <v>254.56777016706064</v>
      </c>
      <c r="L77" s="149"/>
    </row>
    <row r="78" spans="1:12" ht="15.75" customHeight="1" x14ac:dyDescent="0.25">
      <c r="A78" s="142">
        <v>7</v>
      </c>
      <c r="B78" s="143">
        <f>'Pulje 5'!A14</f>
        <v>73</v>
      </c>
      <c r="C78" s="144">
        <f>'Pulje 5'!B14</f>
        <v>70.599999999999994</v>
      </c>
      <c r="D78" s="143" t="str">
        <f>'Pulje 5'!C14</f>
        <v>SM</v>
      </c>
      <c r="E78" s="145">
        <f>'Pulje 5'!D14</f>
        <v>35283</v>
      </c>
      <c r="F78" s="146" t="str">
        <f>'Pulje 5'!F14</f>
        <v>Jonas Grønstad</v>
      </c>
      <c r="G78" s="146" t="str">
        <f>'Pulje 5'!G14</f>
        <v>Spydeberg Atletene</v>
      </c>
      <c r="H78" s="147">
        <f>'Pulje 5'!N14</f>
        <v>87</v>
      </c>
      <c r="I78" s="147">
        <f>'Pulje 5'!O14</f>
        <v>108</v>
      </c>
      <c r="J78" s="147">
        <f>'Pulje 5'!P14</f>
        <v>195</v>
      </c>
      <c r="K78" s="148">
        <f>'Pulje 5'!Q14</f>
        <v>255.65212753393183</v>
      </c>
      <c r="L78" s="149"/>
    </row>
    <row r="79" spans="1:12" ht="15.75" customHeight="1" x14ac:dyDescent="0.25">
      <c r="A79" s="142"/>
      <c r="B79" s="143"/>
      <c r="C79" s="144"/>
      <c r="D79" s="143"/>
      <c r="E79" s="145"/>
      <c r="F79" s="146"/>
      <c r="G79" s="146"/>
      <c r="H79" s="147"/>
      <c r="I79" s="147"/>
      <c r="J79" s="147"/>
      <c r="K79" s="148"/>
    </row>
    <row r="80" spans="1:12" ht="15.75" customHeight="1" x14ac:dyDescent="0.25">
      <c r="A80" s="142">
        <v>1</v>
      </c>
      <c r="B80" s="143">
        <f>'Pulje 7'!A15</f>
        <v>81</v>
      </c>
      <c r="C80" s="144">
        <f>'Pulje 7'!B15</f>
        <v>80.599999999999994</v>
      </c>
      <c r="D80" s="143" t="str">
        <f>'Pulje 7'!C15</f>
        <v>SM</v>
      </c>
      <c r="E80" s="145">
        <f>'Pulje 7'!D15</f>
        <v>31220</v>
      </c>
      <c r="F80" s="146" t="str">
        <f>'Pulje 7'!F15</f>
        <v>Tomas Fjeldberg</v>
      </c>
      <c r="G80" s="146" t="str">
        <f>'Pulje 7'!G15</f>
        <v>Spydeberg Atletene</v>
      </c>
      <c r="H80" s="147">
        <f>'Pulje 7'!N15</f>
        <v>125</v>
      </c>
      <c r="I80" s="147">
        <f>'Pulje 7'!O15</f>
        <v>142</v>
      </c>
      <c r="J80" s="147">
        <f>'Pulje 7'!P15</f>
        <v>267</v>
      </c>
      <c r="K80" s="148">
        <f>'Pulje 7'!Q15</f>
        <v>325.38467241534835</v>
      </c>
    </row>
    <row r="81" spans="1:12" ht="15.75" customHeight="1" x14ac:dyDescent="0.25">
      <c r="A81" s="142">
        <v>2</v>
      </c>
      <c r="B81" s="143">
        <f>'Pulje 7'!A14</f>
        <v>81</v>
      </c>
      <c r="C81" s="144">
        <f>'Pulje 7'!B14</f>
        <v>79.2</v>
      </c>
      <c r="D81" s="143" t="str">
        <f>'Pulje 7'!C14</f>
        <v>SM</v>
      </c>
      <c r="E81" s="145">
        <f>'Pulje 7'!D14</f>
        <v>34601</v>
      </c>
      <c r="F81" s="146" t="str">
        <f>'Pulje 7'!F14</f>
        <v>Reza Benorouz</v>
      </c>
      <c r="G81" s="146" t="str">
        <f>'Pulje 7'!G14</f>
        <v>Spydeberg Atletene</v>
      </c>
      <c r="H81" s="147">
        <f>'Pulje 7'!N14</f>
        <v>108</v>
      </c>
      <c r="I81" s="147">
        <f>'Pulje 7'!O14</f>
        <v>136</v>
      </c>
      <c r="J81" s="147">
        <f>'Pulje 7'!P14</f>
        <v>244</v>
      </c>
      <c r="K81" s="148">
        <f>'Pulje 7'!Q14</f>
        <v>300.04539783538098</v>
      </c>
      <c r="L81" s="149"/>
    </row>
    <row r="82" spans="1:12" ht="15.75" customHeight="1" x14ac:dyDescent="0.25">
      <c r="A82" s="142">
        <v>3</v>
      </c>
      <c r="B82" s="143">
        <f>'Pulje 7'!A9</f>
        <v>81</v>
      </c>
      <c r="C82" s="144">
        <f>'Pulje 7'!B9</f>
        <v>80.099999999999994</v>
      </c>
      <c r="D82" s="143" t="str">
        <f>'Pulje 7'!C9</f>
        <v>SM</v>
      </c>
      <c r="E82" s="145">
        <f>'Pulje 7'!D9</f>
        <v>32640</v>
      </c>
      <c r="F82" s="146" t="str">
        <f>'Pulje 7'!F9</f>
        <v>Petter Jonas Nord</v>
      </c>
      <c r="G82" s="146" t="str">
        <f>'Pulje 7'!G9</f>
        <v>Christiania AK</v>
      </c>
      <c r="H82" s="147">
        <f>'Pulje 7'!N9</f>
        <v>100</v>
      </c>
      <c r="I82" s="147">
        <f>'Pulje 7'!O9</f>
        <v>130</v>
      </c>
      <c r="J82" s="147">
        <f>'Pulje 7'!P9</f>
        <v>230</v>
      </c>
      <c r="K82" s="148">
        <f>'Pulje 7'!Q9</f>
        <v>281.18538039276024</v>
      </c>
      <c r="L82" s="149"/>
    </row>
    <row r="83" spans="1:12" ht="15.75" customHeight="1" x14ac:dyDescent="0.25">
      <c r="A83" s="142">
        <v>4</v>
      </c>
      <c r="B83" s="143">
        <f>'Pulje 7'!A12</f>
        <v>81</v>
      </c>
      <c r="C83" s="144">
        <f>'Pulje 7'!B12</f>
        <v>77.900000000000006</v>
      </c>
      <c r="D83" s="143" t="str">
        <f>'Pulje 7'!C12</f>
        <v>SM</v>
      </c>
      <c r="E83" s="145">
        <f>'Pulje 7'!D12</f>
        <v>34773</v>
      </c>
      <c r="F83" s="146" t="str">
        <f>'Pulje 7'!F12</f>
        <v>Hemen Palani</v>
      </c>
      <c r="G83" s="146" t="str">
        <f>'Pulje 7'!G12</f>
        <v>Lørenskog AK</v>
      </c>
      <c r="H83" s="147">
        <f>'Pulje 7'!N12</f>
        <v>100</v>
      </c>
      <c r="I83" s="147">
        <f>'Pulje 7'!O12</f>
        <v>125</v>
      </c>
      <c r="J83" s="147">
        <f>'Pulje 7'!P12</f>
        <v>225</v>
      </c>
      <c r="K83" s="148">
        <f>'Pulje 7'!Q12</f>
        <v>279.09623852933146</v>
      </c>
      <c r="L83" s="149"/>
    </row>
    <row r="84" spans="1:12" ht="15.75" customHeight="1" x14ac:dyDescent="0.25">
      <c r="A84" s="142">
        <v>5</v>
      </c>
      <c r="B84" s="143">
        <f>'Pulje 7'!A10</f>
        <v>81</v>
      </c>
      <c r="C84" s="144">
        <f>'Pulje 7'!B10</f>
        <v>73.8</v>
      </c>
      <c r="D84" s="143" t="str">
        <f>'Pulje 7'!C10</f>
        <v>SM</v>
      </c>
      <c r="E84" s="145">
        <f>'Pulje 7'!D10</f>
        <v>34358</v>
      </c>
      <c r="F84" s="146" t="str">
        <f>'Pulje 7'!F10</f>
        <v>Danny Duy Vo</v>
      </c>
      <c r="G84" s="146" t="str">
        <f>'Pulje 7'!G10</f>
        <v>Grenland AK</v>
      </c>
      <c r="H84" s="147">
        <f>'Pulje 7'!N10</f>
        <v>95</v>
      </c>
      <c r="I84" s="147">
        <f>'Pulje 7'!O10</f>
        <v>117</v>
      </c>
      <c r="J84" s="147">
        <f>'Pulje 7'!P10</f>
        <v>212</v>
      </c>
      <c r="K84" s="148">
        <f>'Pulje 7'!Q10</f>
        <v>270.8812283342553</v>
      </c>
      <c r="L84" s="149"/>
    </row>
    <row r="85" spans="1:12" ht="15.75" customHeight="1" x14ac:dyDescent="0.25">
      <c r="A85" s="142">
        <v>6</v>
      </c>
      <c r="B85" s="143">
        <f>'Pulje 7'!A13</f>
        <v>81</v>
      </c>
      <c r="C85" s="144">
        <f>'Pulje 7'!B13</f>
        <v>78.900000000000006</v>
      </c>
      <c r="D85" s="143" t="str">
        <f>'Pulje 7'!C13</f>
        <v>SM</v>
      </c>
      <c r="E85" s="145">
        <f>'Pulje 7'!D13</f>
        <v>33736</v>
      </c>
      <c r="F85" s="146" t="str">
        <f>'Pulje 7'!F13</f>
        <v>Johnny Stokke</v>
      </c>
      <c r="G85" s="146" t="str">
        <f>'Pulje 7'!G13</f>
        <v>Lørenskog AK</v>
      </c>
      <c r="H85" s="147">
        <f>'Pulje 7'!N13</f>
        <v>91</v>
      </c>
      <c r="I85" s="147">
        <f>'Pulje 7'!O13</f>
        <v>110</v>
      </c>
      <c r="J85" s="147">
        <f>'Pulje 7'!P13</f>
        <v>201</v>
      </c>
      <c r="K85" s="148">
        <f>'Pulje 7'!Q13</f>
        <v>247.65768272367941</v>
      </c>
      <c r="L85" s="149"/>
    </row>
    <row r="86" spans="1:12" ht="15.75" customHeight="1" x14ac:dyDescent="0.25">
      <c r="A86" s="142">
        <v>7</v>
      </c>
      <c r="B86" s="143">
        <f>'Pulje 7'!A11</f>
        <v>81</v>
      </c>
      <c r="C86" s="144">
        <f>'Pulje 7'!B11</f>
        <v>79.8</v>
      </c>
      <c r="D86" s="143" t="str">
        <f>'Pulje 7'!C11</f>
        <v>SM</v>
      </c>
      <c r="E86" s="145">
        <f>'Pulje 7'!D11</f>
        <v>32091</v>
      </c>
      <c r="F86" s="146" t="str">
        <f>'Pulje 7'!F11</f>
        <v>Thomas Galåen</v>
      </c>
      <c r="G86" s="146" t="str">
        <f>'Pulje 7'!G11</f>
        <v>Jeløy AK</v>
      </c>
      <c r="H86" s="147">
        <f>'Pulje 7'!N11</f>
        <v>70</v>
      </c>
      <c r="I86" s="147">
        <f>'Pulje 7'!O11</f>
        <v>98</v>
      </c>
      <c r="J86" s="147">
        <f>'Pulje 7'!P11</f>
        <v>168</v>
      </c>
      <c r="K86" s="148">
        <f>'Pulje 7'!Q11</f>
        <v>205.7837474257849</v>
      </c>
      <c r="L86" s="149"/>
    </row>
    <row r="87" spans="1:12" ht="15.75" customHeight="1" x14ac:dyDescent="0.25">
      <c r="A87" s="142"/>
      <c r="B87" s="143"/>
      <c r="C87" s="144"/>
      <c r="D87" s="143"/>
      <c r="E87" s="145"/>
      <c r="F87" s="146"/>
      <c r="G87" s="146"/>
      <c r="H87" s="147"/>
      <c r="I87" s="147"/>
      <c r="J87" s="147"/>
      <c r="K87" s="148"/>
      <c r="L87" s="149"/>
    </row>
    <row r="88" spans="1:12" ht="15.75" customHeight="1" x14ac:dyDescent="0.25">
      <c r="A88" s="142">
        <v>1</v>
      </c>
      <c r="B88" s="143">
        <f>'Pulje 8'!A13</f>
        <v>89</v>
      </c>
      <c r="C88" s="144">
        <f>'Pulje 8'!B13</f>
        <v>88.8</v>
      </c>
      <c r="D88" s="143" t="str">
        <f>'Pulje 8'!C13</f>
        <v>SM</v>
      </c>
      <c r="E88" s="145">
        <f>'Pulje 8'!D13</f>
        <v>34899</v>
      </c>
      <c r="F88" s="146" t="str">
        <f>'Pulje 8'!F13</f>
        <v>Mats Olsen</v>
      </c>
      <c r="G88" s="146" t="str">
        <f>'Pulje 8'!G13</f>
        <v>Tønsberg-Kam.</v>
      </c>
      <c r="H88" s="147">
        <f>'Pulje 8'!N13</f>
        <v>122</v>
      </c>
      <c r="I88" s="147">
        <f>'Pulje 8'!O13</f>
        <v>162</v>
      </c>
      <c r="J88" s="147">
        <f>'Pulje 8'!P13</f>
        <v>284</v>
      </c>
      <c r="K88" s="148">
        <f>'Pulje 8'!Q13</f>
        <v>330.48298660901611</v>
      </c>
      <c r="L88" s="149"/>
    </row>
    <row r="89" spans="1:12" ht="15.75" customHeight="1" x14ac:dyDescent="0.25">
      <c r="A89" s="142">
        <v>2</v>
      </c>
      <c r="B89" s="143">
        <f>'Pulje 8'!A11</f>
        <v>89</v>
      </c>
      <c r="C89" s="144">
        <f>'Pulje 8'!B11</f>
        <v>85.8</v>
      </c>
      <c r="D89" s="143" t="str">
        <f>'Pulje 8'!C11</f>
        <v>SM</v>
      </c>
      <c r="E89" s="145">
        <f>'Pulje 8'!D11</f>
        <v>35341</v>
      </c>
      <c r="F89" s="146" t="str">
        <f>'Pulje 8'!F11</f>
        <v>Eivind Kleven Hagen</v>
      </c>
      <c r="G89" s="146" t="str">
        <f>'Pulje 8'!G11</f>
        <v>Oslo AK</v>
      </c>
      <c r="H89" s="147">
        <f>'Pulje 8'!N11</f>
        <v>107</v>
      </c>
      <c r="I89" s="147">
        <f>'Pulje 8'!O11</f>
        <v>132</v>
      </c>
      <c r="J89" s="147">
        <f>'Pulje 8'!P11</f>
        <v>239</v>
      </c>
      <c r="K89" s="148">
        <f>'Pulje 8'!Q11</f>
        <v>282.51256306648094</v>
      </c>
      <c r="L89" s="149"/>
    </row>
    <row r="90" spans="1:12" ht="15.75" customHeight="1" x14ac:dyDescent="0.25">
      <c r="A90" s="142">
        <v>3</v>
      </c>
      <c r="B90" s="143">
        <f>'Pulje 8'!A10</f>
        <v>89</v>
      </c>
      <c r="C90" s="144">
        <f>'Pulje 8'!B10</f>
        <v>85</v>
      </c>
      <c r="D90" s="143" t="str">
        <f>'Pulje 8'!C10</f>
        <v>SM</v>
      </c>
      <c r="E90" s="145">
        <f>'Pulje 8'!D10</f>
        <v>34529</v>
      </c>
      <c r="F90" s="146" t="str">
        <f>'Pulje 8'!F10</f>
        <v>Simen Leithe Tajet</v>
      </c>
      <c r="G90" s="146" t="str">
        <f>'Pulje 8'!G10</f>
        <v>Oslo AK</v>
      </c>
      <c r="H90" s="147">
        <f>'Pulje 8'!N10</f>
        <v>100</v>
      </c>
      <c r="I90" s="147">
        <f>'Pulje 8'!O10</f>
        <v>121</v>
      </c>
      <c r="J90" s="147">
        <f>'Pulje 8'!P10</f>
        <v>221</v>
      </c>
      <c r="K90" s="148">
        <f>'Pulje 8'!Q10</f>
        <v>262.3893670934192</v>
      </c>
      <c r="L90" s="149"/>
    </row>
    <row r="91" spans="1:12" ht="15.75" customHeight="1" x14ac:dyDescent="0.25">
      <c r="A91" s="142">
        <v>4</v>
      </c>
      <c r="B91" s="143">
        <f>'Pulje 8'!A12</f>
        <v>89</v>
      </c>
      <c r="C91" s="144">
        <f>'Pulje 8'!B12</f>
        <v>87.5</v>
      </c>
      <c r="D91" s="143" t="str">
        <f>'Pulje 8'!C12</f>
        <v>SM</v>
      </c>
      <c r="E91" s="145">
        <f>'Pulje 8'!D12</f>
        <v>32829</v>
      </c>
      <c r="F91" s="146" t="str">
        <f>'Pulje 8'!F12</f>
        <v>Bjørnar Wold</v>
      </c>
      <c r="G91" s="146" t="str">
        <f>'Pulje 8'!G12</f>
        <v>Spydeberg Atletene</v>
      </c>
      <c r="H91" s="147">
        <f>'Pulje 8'!N12</f>
        <v>91</v>
      </c>
      <c r="I91" s="147">
        <f>'Pulje 8'!O12</f>
        <v>120</v>
      </c>
      <c r="J91" s="147">
        <f>'Pulje 8'!P12</f>
        <v>211</v>
      </c>
      <c r="K91" s="148">
        <f>'Pulje 8'!Q12</f>
        <v>247.16906084231263</v>
      </c>
      <c r="L91" s="149"/>
    </row>
    <row r="92" spans="1:12" ht="15.75" customHeight="1" x14ac:dyDescent="0.25">
      <c r="A92" s="142"/>
      <c r="B92" s="143"/>
      <c r="C92" s="144"/>
      <c r="D92" s="143"/>
      <c r="E92" s="145"/>
      <c r="F92" s="146"/>
      <c r="G92" s="146"/>
      <c r="H92" s="147"/>
      <c r="I92" s="147"/>
      <c r="J92" s="147"/>
      <c r="K92" s="148"/>
      <c r="L92" s="149"/>
    </row>
    <row r="93" spans="1:12" ht="15.75" customHeight="1" x14ac:dyDescent="0.25">
      <c r="A93" s="142">
        <v>1</v>
      </c>
      <c r="B93" s="143">
        <f>'Pulje 8'!A18</f>
        <v>96</v>
      </c>
      <c r="C93" s="144">
        <f>'Pulje 8'!B18</f>
        <v>90</v>
      </c>
      <c r="D93" s="143" t="str">
        <f>'Pulje 8'!C18</f>
        <v>SM</v>
      </c>
      <c r="E93" s="145">
        <f>'Pulje 8'!D18</f>
        <v>33427</v>
      </c>
      <c r="F93" s="146" t="str">
        <f>'Pulje 8'!F18</f>
        <v>Eirik Mølmshaug</v>
      </c>
      <c r="G93" s="146" t="str">
        <f>'Pulje 8'!G18</f>
        <v>Lørenskog AK</v>
      </c>
      <c r="H93" s="147">
        <f>'Pulje 8'!N18</f>
        <v>115</v>
      </c>
      <c r="I93" s="147">
        <f>'Pulje 8'!O18</f>
        <v>158</v>
      </c>
      <c r="J93" s="147">
        <f>'Pulje 8'!P18</f>
        <v>273</v>
      </c>
      <c r="K93" s="148">
        <f>'Pulje 8'!Q18</f>
        <v>315.80932911301886</v>
      </c>
      <c r="L93" s="149"/>
    </row>
    <row r="94" spans="1:12" ht="15.75" customHeight="1" x14ac:dyDescent="0.25">
      <c r="A94" s="142">
        <v>2</v>
      </c>
      <c r="B94" s="143">
        <f>'Pulje 8'!A17</f>
        <v>96</v>
      </c>
      <c r="C94" s="144">
        <f>'Pulje 8'!B17</f>
        <v>92.3</v>
      </c>
      <c r="D94" s="143" t="str">
        <f>'Pulje 8'!C17</f>
        <v>SM</v>
      </c>
      <c r="E94" s="145">
        <f>'Pulje 8'!D17</f>
        <v>32027</v>
      </c>
      <c r="F94" s="146" t="str">
        <f>'Pulje 8'!F17</f>
        <v>Åsmund Rykhus</v>
      </c>
      <c r="G94" s="146" t="str">
        <f>'Pulje 8'!G17</f>
        <v>Gjøvik AK</v>
      </c>
      <c r="H94" s="147">
        <f>'Pulje 8'!N17</f>
        <v>98</v>
      </c>
      <c r="I94" s="147">
        <f>'Pulje 8'!O17</f>
        <v>126</v>
      </c>
      <c r="J94" s="147">
        <f>'Pulje 8'!P17</f>
        <v>224</v>
      </c>
      <c r="K94" s="148">
        <f>'Pulje 8'!Q17</f>
        <v>256.34221318045172</v>
      </c>
      <c r="L94" s="149"/>
    </row>
    <row r="95" spans="1:12" ht="15.75" customHeight="1" x14ac:dyDescent="0.25">
      <c r="A95" s="142">
        <v>3</v>
      </c>
      <c r="B95" s="143">
        <f>'Pulje 8'!A19</f>
        <v>96</v>
      </c>
      <c r="C95" s="144">
        <f>'Pulje 8'!B19</f>
        <v>93.2</v>
      </c>
      <c r="D95" s="143" t="str">
        <f>'Pulje 8'!C19</f>
        <v>SM</v>
      </c>
      <c r="E95" s="145">
        <f>'Pulje 8'!D19</f>
        <v>34369</v>
      </c>
      <c r="F95" s="146" t="str">
        <f>'Pulje 8'!F19</f>
        <v>Hans-Robert H. Krefting</v>
      </c>
      <c r="G95" s="146" t="str">
        <f>'Pulje 8'!G19</f>
        <v>Spydeberg Atletene</v>
      </c>
      <c r="H95" s="147">
        <f>'Pulje 8'!N19</f>
        <v>85</v>
      </c>
      <c r="I95" s="147">
        <f>'Pulje 8'!O19</f>
        <v>126</v>
      </c>
      <c r="J95" s="147">
        <f>'Pulje 8'!P19</f>
        <v>211</v>
      </c>
      <c r="K95" s="148">
        <f>'Pulje 8'!Q19</f>
        <v>240.49114831678952</v>
      </c>
      <c r="L95" s="149"/>
    </row>
    <row r="96" spans="1:12" ht="15.75" customHeight="1" x14ac:dyDescent="0.25">
      <c r="A96" s="142"/>
      <c r="B96" s="143">
        <f>'Pulje 8'!A20</f>
        <v>96</v>
      </c>
      <c r="C96" s="144">
        <f>'Pulje 8'!B20</f>
        <v>92.5</v>
      </c>
      <c r="D96" s="143" t="str">
        <f>'Pulje 8'!C20</f>
        <v>SM</v>
      </c>
      <c r="E96" s="145">
        <f>'Pulje 8'!D20</f>
        <v>35785</v>
      </c>
      <c r="F96" s="146" t="str">
        <f>'Pulje 8'!F20</f>
        <v>Magnus Bjerke</v>
      </c>
      <c r="G96" s="146" t="str">
        <f>'Pulje 8'!G20</f>
        <v>T &amp; IL National</v>
      </c>
      <c r="H96" s="147">
        <f>'Pulje 8'!N20</f>
        <v>0</v>
      </c>
      <c r="I96" s="147">
        <f>'Pulje 8'!O20</f>
        <v>0</v>
      </c>
      <c r="J96" s="147">
        <f>'Pulje 8'!P20</f>
        <v>0</v>
      </c>
      <c r="K96" s="148">
        <f>'Pulje 8'!Q20</f>
        <v>0</v>
      </c>
      <c r="L96" s="149"/>
    </row>
    <row r="97" spans="1:12" ht="15.75" customHeight="1" x14ac:dyDescent="0.25">
      <c r="A97" s="142"/>
      <c r="B97" s="143"/>
      <c r="C97" s="144"/>
      <c r="D97" s="143"/>
      <c r="E97" s="145"/>
      <c r="F97" s="146"/>
      <c r="G97" s="146"/>
      <c r="H97" s="147"/>
      <c r="I97" s="147"/>
      <c r="J97" s="147"/>
      <c r="K97" s="148"/>
      <c r="L97" s="149"/>
    </row>
    <row r="98" spans="1:12" ht="15.75" customHeight="1" x14ac:dyDescent="0.25">
      <c r="A98" s="142">
        <v>1</v>
      </c>
      <c r="B98" s="143">
        <f>'Pulje 9'!A11</f>
        <v>102</v>
      </c>
      <c r="C98" s="144">
        <f>'Pulje 9'!B11</f>
        <v>101.1</v>
      </c>
      <c r="D98" s="143" t="str">
        <f>'Pulje 9'!C11</f>
        <v>SM</v>
      </c>
      <c r="E98" s="145">
        <f>'Pulje 9'!D11</f>
        <v>33892</v>
      </c>
      <c r="F98" s="146" t="str">
        <f>'Pulje 9'!F11</f>
        <v>Jørgen Kjellevand</v>
      </c>
      <c r="G98" s="146" t="str">
        <f>'Pulje 9'!G11</f>
        <v>Spydeberg Atletene</v>
      </c>
      <c r="H98" s="147">
        <f>'Pulje 9'!N11</f>
        <v>116</v>
      </c>
      <c r="I98" s="147">
        <f>'Pulje 9'!O11</f>
        <v>140</v>
      </c>
      <c r="J98" s="147">
        <f>'Pulje 9'!P11</f>
        <v>256</v>
      </c>
      <c r="K98" s="148">
        <f>'Pulje 9'!Q11</f>
        <v>282.74061889980413</v>
      </c>
      <c r="L98" s="149"/>
    </row>
    <row r="99" spans="1:12" ht="15.75" customHeight="1" x14ac:dyDescent="0.25">
      <c r="A99" s="142">
        <v>2</v>
      </c>
      <c r="B99" s="143">
        <f>'Pulje 9'!A9</f>
        <v>102</v>
      </c>
      <c r="C99" s="144">
        <f>'Pulje 9'!B9</f>
        <v>99.2</v>
      </c>
      <c r="D99" s="143" t="str">
        <f>'Pulje 9'!C9</f>
        <v>SM</v>
      </c>
      <c r="E99" s="145">
        <f>'Pulje 9'!D9</f>
        <v>32818</v>
      </c>
      <c r="F99" s="146" t="str">
        <f>'Pulje 9'!F9</f>
        <v>Andreas Hidle</v>
      </c>
      <c r="G99" s="146" t="str">
        <f>'Pulje 9'!G9</f>
        <v>Lørenskog AK</v>
      </c>
      <c r="H99" s="147">
        <f>'Pulje 9'!N9</f>
        <v>105</v>
      </c>
      <c r="I99" s="147">
        <f>'Pulje 9'!O9</f>
        <v>130</v>
      </c>
      <c r="J99" s="147">
        <f>'Pulje 9'!P9</f>
        <v>235</v>
      </c>
      <c r="K99" s="148">
        <f>'Pulje 9'!Q9</f>
        <v>261.35777730973467</v>
      </c>
      <c r="L99" s="149"/>
    </row>
    <row r="100" spans="1:12" ht="15.75" customHeight="1" x14ac:dyDescent="0.25">
      <c r="A100" s="142">
        <v>3</v>
      </c>
      <c r="B100" s="143">
        <f>'Pulje 9'!A10</f>
        <v>102</v>
      </c>
      <c r="C100" s="144">
        <f>'Pulje 9'!B10</f>
        <v>99.8</v>
      </c>
      <c r="D100" s="143" t="str">
        <f>'Pulje 9'!C10</f>
        <v>SM</v>
      </c>
      <c r="E100" s="145">
        <f>'Pulje 9'!D10</f>
        <v>34699</v>
      </c>
      <c r="F100" s="146" t="str">
        <f>'Pulje 9'!F10</f>
        <v>Tom-Erik Lysenstøen</v>
      </c>
      <c r="G100" s="146" t="str">
        <f>'Pulje 9'!G10</f>
        <v>Spydeberg Atletene</v>
      </c>
      <c r="H100" s="147">
        <f>'Pulje 9'!N10</f>
        <v>94</v>
      </c>
      <c r="I100" s="147">
        <f>'Pulje 9'!O10</f>
        <v>121</v>
      </c>
      <c r="J100" s="147">
        <f>'Pulje 9'!P10</f>
        <v>215</v>
      </c>
      <c r="K100" s="148">
        <f>'Pulje 9'!Q10</f>
        <v>238.58068594323464</v>
      </c>
      <c r="L100" s="149"/>
    </row>
    <row r="101" spans="1:12" ht="15.75" customHeight="1" x14ac:dyDescent="0.25">
      <c r="A101" s="142"/>
      <c r="B101" s="143"/>
      <c r="C101" s="144"/>
      <c r="D101" s="143"/>
      <c r="E101" s="145"/>
      <c r="F101" s="146"/>
      <c r="G101" s="146"/>
      <c r="H101" s="147"/>
      <c r="I101" s="147"/>
      <c r="J101" s="147"/>
      <c r="K101" s="148"/>
      <c r="L101" s="149"/>
    </row>
    <row r="102" spans="1:12" ht="15.75" customHeight="1" x14ac:dyDescent="0.25">
      <c r="A102" s="142">
        <v>1</v>
      </c>
      <c r="B102" s="143" t="str">
        <f>'Pulje 9'!A16</f>
        <v>109</v>
      </c>
      <c r="C102" s="144">
        <f>'Pulje 9'!B16</f>
        <v>105</v>
      </c>
      <c r="D102" s="143" t="str">
        <f>'Pulje 9'!C16</f>
        <v>SM</v>
      </c>
      <c r="E102" s="145">
        <f>'Pulje 9'!D16</f>
        <v>32405</v>
      </c>
      <c r="F102" s="146" t="str">
        <f>'Pulje 9'!F16</f>
        <v>Lars Joachim Nilsen</v>
      </c>
      <c r="G102" s="146" t="str">
        <f>'Pulje 9'!G16</f>
        <v>T &amp; IL National</v>
      </c>
      <c r="H102" s="147">
        <f>'Pulje 9'!N16</f>
        <v>115</v>
      </c>
      <c r="I102" s="147">
        <f>'Pulje 9'!O16</f>
        <v>148</v>
      </c>
      <c r="J102" s="147">
        <f>'Pulje 9'!P16</f>
        <v>263</v>
      </c>
      <c r="K102" s="148">
        <f>'Pulje 9'!Q16</f>
        <v>286.67203094986542</v>
      </c>
      <c r="L102" s="149"/>
    </row>
    <row r="103" spans="1:12" ht="15.75" customHeight="1" x14ac:dyDescent="0.25">
      <c r="A103" s="142">
        <v>2</v>
      </c>
      <c r="B103" s="143">
        <f>'Pulje 9'!A14</f>
        <v>109</v>
      </c>
      <c r="C103" s="144">
        <f>'Pulje 9'!B14</f>
        <v>105.7</v>
      </c>
      <c r="D103" s="143" t="str">
        <f>'Pulje 9'!C14</f>
        <v>SM</v>
      </c>
      <c r="E103" s="145">
        <f>'Pulje 9'!D14</f>
        <v>34321</v>
      </c>
      <c r="F103" s="146" t="str">
        <f>'Pulje 9'!F14</f>
        <v>Thomas Bankhaug</v>
      </c>
      <c r="G103" s="146" t="str">
        <f>'Pulje 9'!G14</f>
        <v>Larvik AK</v>
      </c>
      <c r="H103" s="147">
        <f>'Pulje 9'!N14</f>
        <v>101</v>
      </c>
      <c r="I103" s="147">
        <f>'Pulje 9'!O14</f>
        <v>130</v>
      </c>
      <c r="J103" s="147">
        <f>'Pulje 9'!P14</f>
        <v>231</v>
      </c>
      <c r="K103" s="148">
        <f>'Pulje 9'!Q14</f>
        <v>251.23467695145439</v>
      </c>
      <c r="L103" s="149"/>
    </row>
    <row r="104" spans="1:12" ht="15.75" customHeight="1" x14ac:dyDescent="0.25">
      <c r="A104" s="142">
        <v>3</v>
      </c>
      <c r="B104" s="143" t="str">
        <f>'Pulje 9'!A15</f>
        <v>109</v>
      </c>
      <c r="C104" s="144">
        <f>'Pulje 9'!B15</f>
        <v>104.3</v>
      </c>
      <c r="D104" s="143" t="str">
        <f>'Pulje 9'!C15</f>
        <v>SM</v>
      </c>
      <c r="E104" s="145">
        <f>'Pulje 9'!D15</f>
        <v>33284</v>
      </c>
      <c r="F104" s="146" t="str">
        <f>'Pulje 9'!F15</f>
        <v>Steinar A. Aas</v>
      </c>
      <c r="G104" s="146" t="str">
        <f>'Pulje 9'!G15</f>
        <v>T &amp; IL National</v>
      </c>
      <c r="H104" s="147">
        <f>'Pulje 9'!N15</f>
        <v>93</v>
      </c>
      <c r="I104" s="147">
        <f>'Pulje 9'!O15</f>
        <v>122</v>
      </c>
      <c r="J104" s="147">
        <f>'Pulje 9'!P15</f>
        <v>215</v>
      </c>
      <c r="K104" s="148">
        <f>'Pulje 9'!Q15</f>
        <v>234.88165042124959</v>
      </c>
      <c r="L104" s="149"/>
    </row>
    <row r="105" spans="1:12" ht="15.75" customHeight="1" x14ac:dyDescent="0.25">
      <c r="A105" s="142">
        <v>4</v>
      </c>
      <c r="B105" s="143">
        <f>'Pulje 9'!A13</f>
        <v>109</v>
      </c>
      <c r="C105" s="144">
        <f>'Pulje 9'!B13</f>
        <v>104</v>
      </c>
      <c r="D105" s="143" t="str">
        <f>'Pulje 9'!C13</f>
        <v>SM</v>
      </c>
      <c r="E105" s="145">
        <f>'Pulje 9'!D13</f>
        <v>32064</v>
      </c>
      <c r="F105" s="146" t="str">
        <f>'Pulje 9'!F13</f>
        <v>Kristoffer Solheimsnes</v>
      </c>
      <c r="G105" s="146" t="str">
        <f>'Pulje 9'!G13</f>
        <v>Gjøvik AK</v>
      </c>
      <c r="H105" s="147">
        <f>'Pulje 9'!N13</f>
        <v>82</v>
      </c>
      <c r="I105" s="147">
        <f>'Pulje 9'!O13</f>
        <v>102</v>
      </c>
      <c r="J105" s="147">
        <f>'Pulje 9'!P13</f>
        <v>184</v>
      </c>
      <c r="K105" s="148">
        <f>'Pulje 9'!Q13</f>
        <v>201.2124419390573</v>
      </c>
      <c r="L105" s="149"/>
    </row>
    <row r="106" spans="1:12" ht="15.75" customHeight="1" x14ac:dyDescent="0.25">
      <c r="A106" s="142"/>
      <c r="B106" s="143"/>
      <c r="C106" s="144"/>
      <c r="D106" s="143"/>
      <c r="E106" s="145"/>
      <c r="F106" s="146"/>
      <c r="G106" s="146"/>
      <c r="H106" s="147"/>
      <c r="I106" s="147"/>
      <c r="J106" s="147"/>
      <c r="K106" s="148"/>
      <c r="L106" s="149"/>
    </row>
    <row r="107" spans="1:12" ht="15.75" customHeight="1" x14ac:dyDescent="0.25">
      <c r="A107" s="142">
        <v>1</v>
      </c>
      <c r="B107" s="143" t="str">
        <f>'Pulje 9'!A19</f>
        <v>109+</v>
      </c>
      <c r="C107" s="144">
        <f>'Pulje 9'!B19</f>
        <v>109.1</v>
      </c>
      <c r="D107" s="143" t="str">
        <f>'Pulje 9'!C19</f>
        <v>SM</v>
      </c>
      <c r="E107" s="145">
        <f>'Pulje 9'!D19</f>
        <v>31934</v>
      </c>
      <c r="F107" s="146" t="str">
        <f>'Pulje 9'!F19</f>
        <v>John Anders Terland</v>
      </c>
      <c r="G107" s="146" t="str">
        <f>'Pulje 9'!G19</f>
        <v>T &amp; IL National</v>
      </c>
      <c r="H107" s="147">
        <f>'Pulje 9'!N19</f>
        <v>113</v>
      </c>
      <c r="I107" s="147">
        <f>'Pulje 9'!O19</f>
        <v>125</v>
      </c>
      <c r="J107" s="147">
        <f>'Pulje 9'!P19</f>
        <v>238</v>
      </c>
      <c r="K107" s="148">
        <f>'Pulje 9'!Q19</f>
        <v>256.23174949166037</v>
      </c>
      <c r="L107" s="149"/>
    </row>
    <row r="108" spans="1:12" ht="15.75" customHeight="1" x14ac:dyDescent="0.2">
      <c r="A108" s="150"/>
      <c r="L108" s="149"/>
    </row>
    <row r="109" spans="1:12" ht="15.75" customHeight="1" x14ac:dyDescent="0.3">
      <c r="A109" s="191" t="s">
        <v>42</v>
      </c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49"/>
    </row>
    <row r="110" spans="1:12" ht="15.75" customHeight="1" x14ac:dyDescent="0.25">
      <c r="A110" s="142">
        <v>1</v>
      </c>
      <c r="B110" s="143">
        <f>'Pulje 4'!A9</f>
        <v>89</v>
      </c>
      <c r="C110" s="144">
        <f>'Pulje 4'!B9</f>
        <v>85.7</v>
      </c>
      <c r="D110" s="143" t="str">
        <f>'Pulje 4'!C9</f>
        <v>M1</v>
      </c>
      <c r="E110" s="145">
        <f>'Pulje 4'!D9</f>
        <v>31042</v>
      </c>
      <c r="F110" s="146" t="str">
        <f>'Pulje 4'!F9</f>
        <v>Andreas Nordmo Skauen</v>
      </c>
      <c r="G110" s="146" t="str">
        <f>'Pulje 4'!G9</f>
        <v>Oslo AK</v>
      </c>
      <c r="H110" s="147">
        <f>'Pulje 4'!N9</f>
        <v>80</v>
      </c>
      <c r="I110" s="147">
        <f>'Pulje 4'!O9</f>
        <v>100</v>
      </c>
      <c r="J110" s="147">
        <f>'Pulje 4'!P9</f>
        <v>180</v>
      </c>
      <c r="K110" s="148">
        <f>'Pulje 4'!Q9</f>
        <v>212.88707569705937</v>
      </c>
      <c r="L110" s="179">
        <f>'Pulje 4'!R9</f>
        <v>228.21494514724768</v>
      </c>
    </row>
    <row r="111" spans="1:12" ht="15.75" customHeight="1" x14ac:dyDescent="0.25">
      <c r="A111" s="142"/>
      <c r="B111" s="143"/>
      <c r="C111" s="144"/>
      <c r="D111" s="143"/>
      <c r="E111" s="145"/>
      <c r="F111" s="146"/>
      <c r="G111" s="146"/>
      <c r="H111" s="147"/>
      <c r="I111" s="147"/>
      <c r="J111" s="147"/>
      <c r="K111" s="148"/>
      <c r="L111" s="179"/>
    </row>
    <row r="112" spans="1:12" ht="15.75" customHeight="1" x14ac:dyDescent="0.25">
      <c r="A112" s="142">
        <v>1</v>
      </c>
      <c r="B112" s="143">
        <f>'Pulje 4'!A10</f>
        <v>96</v>
      </c>
      <c r="C112" s="144">
        <f>'Pulje 4'!B10</f>
        <v>90.5</v>
      </c>
      <c r="D112" s="143" t="str">
        <f>'Pulje 4'!C10</f>
        <v>M1</v>
      </c>
      <c r="E112" s="145">
        <f>'Pulje 4'!D10</f>
        <v>30854</v>
      </c>
      <c r="F112" s="146" t="str">
        <f>'Pulje 4'!F10</f>
        <v>Kenneth Friberg</v>
      </c>
      <c r="G112" s="146" t="str">
        <f>'Pulje 4'!G10</f>
        <v>Oslo AK</v>
      </c>
      <c r="H112" s="147">
        <f>'Pulje 4'!N10</f>
        <v>102</v>
      </c>
      <c r="I112" s="147">
        <f>'Pulje 4'!O10</f>
        <v>135</v>
      </c>
      <c r="J112" s="147">
        <f>'Pulje 4'!P10</f>
        <v>237</v>
      </c>
      <c r="K112" s="148">
        <f>'Pulje 4'!Q10</f>
        <v>273.50511679502449</v>
      </c>
      <c r="L112" s="148">
        <f>'Pulje 4'!R10</f>
        <v>293.19748520426629</v>
      </c>
    </row>
    <row r="113" spans="1:12" ht="15.75" customHeight="1" x14ac:dyDescent="0.25">
      <c r="A113" s="142"/>
      <c r="B113" s="143"/>
      <c r="C113" s="144"/>
      <c r="D113" s="143"/>
      <c r="E113" s="145"/>
      <c r="F113" s="146"/>
      <c r="G113" s="146"/>
      <c r="H113" s="147"/>
      <c r="I113" s="147"/>
      <c r="J113" s="147"/>
      <c r="K113" s="148"/>
      <c r="L113" s="148"/>
    </row>
    <row r="114" spans="1:12" ht="15.75" customHeight="1" x14ac:dyDescent="0.25">
      <c r="A114" s="142">
        <v>1</v>
      </c>
      <c r="B114" s="143">
        <f>'Pulje 4'!A11</f>
        <v>81</v>
      </c>
      <c r="C114" s="144">
        <f>'Pulje 4'!B11</f>
        <v>78.900000000000006</v>
      </c>
      <c r="D114" s="143" t="str">
        <f>'Pulje 4'!C11</f>
        <v>M2</v>
      </c>
      <c r="E114" s="145">
        <f>'Pulje 4'!D11</f>
        <v>28814</v>
      </c>
      <c r="F114" s="146" t="str">
        <f>'Pulje 4'!F11</f>
        <v>Robert Grønland</v>
      </c>
      <c r="G114" s="146" t="str">
        <f>'Pulje 4'!G11</f>
        <v>Elverum AK</v>
      </c>
      <c r="H114" s="147">
        <f>'Pulje 4'!N11</f>
        <v>73</v>
      </c>
      <c r="I114" s="147">
        <f>'Pulje 4'!O11</f>
        <v>97</v>
      </c>
      <c r="J114" s="147">
        <f>'Pulje 4'!P11</f>
        <v>170</v>
      </c>
      <c r="K114" s="148">
        <f>'Pulje 4'!Q11</f>
        <v>209.46172170659455</v>
      </c>
      <c r="L114" s="148">
        <f>'Pulje 4'!R11</f>
        <v>240.67151824087713</v>
      </c>
    </row>
    <row r="115" spans="1:12" ht="22.5" customHeight="1" x14ac:dyDescent="0.25">
      <c r="A115" s="142"/>
      <c r="B115" s="143"/>
      <c r="C115" s="144"/>
      <c r="D115" s="143"/>
      <c r="E115" s="145"/>
      <c r="F115" s="146"/>
      <c r="G115" s="146"/>
      <c r="H115" s="147"/>
      <c r="I115" s="147"/>
      <c r="J115" s="147"/>
      <c r="K115" s="148"/>
      <c r="L115" s="148"/>
    </row>
    <row r="116" spans="1:12" ht="15.75" customHeight="1" x14ac:dyDescent="0.25">
      <c r="A116" s="142">
        <v>1</v>
      </c>
      <c r="B116" s="143">
        <f>'Pulje 4'!A12</f>
        <v>102</v>
      </c>
      <c r="C116" s="144">
        <f>'Pulje 4'!B12</f>
        <v>97.7</v>
      </c>
      <c r="D116" s="143" t="str">
        <f>'Pulje 4'!C12</f>
        <v>M2</v>
      </c>
      <c r="E116" s="145">
        <f>'Pulje 4'!D12</f>
        <v>28108</v>
      </c>
      <c r="F116" s="146" t="str">
        <f>'Pulje 4'!F12</f>
        <v>Andre Dahlmann</v>
      </c>
      <c r="G116" s="146" t="str">
        <f>'Pulje 4'!G12</f>
        <v>Jeløy AK</v>
      </c>
      <c r="H116" s="147">
        <f>'Pulje 4'!N12</f>
        <v>75</v>
      </c>
      <c r="I116" s="147">
        <f>'Pulje 4'!O12</f>
        <v>104</v>
      </c>
      <c r="J116" s="147">
        <f>'Pulje 4'!P12</f>
        <v>179</v>
      </c>
      <c r="K116" s="148">
        <f>'Pulje 4'!Q12</f>
        <v>200.22547495082395</v>
      </c>
      <c r="L116" s="148">
        <f>'Pulje 4'!R12</f>
        <v>235.46515854216895</v>
      </c>
    </row>
    <row r="117" spans="1:12" ht="15.75" customHeight="1" x14ac:dyDescent="0.25">
      <c r="A117" s="142"/>
      <c r="B117" s="143"/>
      <c r="C117" s="144"/>
      <c r="D117" s="143"/>
      <c r="E117" s="145"/>
      <c r="F117" s="146"/>
      <c r="G117" s="146"/>
      <c r="H117" s="147"/>
      <c r="I117" s="147"/>
      <c r="J117" s="147"/>
      <c r="K117" s="148"/>
      <c r="L117" s="148"/>
    </row>
    <row r="118" spans="1:12" ht="15.75" customHeight="1" x14ac:dyDescent="0.25">
      <c r="A118" s="142">
        <v>1</v>
      </c>
      <c r="B118" s="143">
        <f>'Pulje 4'!A13</f>
        <v>81</v>
      </c>
      <c r="C118" s="144">
        <f>'Pulje 4'!B13</f>
        <v>80.5</v>
      </c>
      <c r="D118" s="143" t="str">
        <f>'Pulje 4'!C13</f>
        <v>M3</v>
      </c>
      <c r="E118" s="145">
        <f>'Pulje 4'!D13</f>
        <v>25993</v>
      </c>
      <c r="F118" s="146" t="str">
        <f>'Pulje 4'!F13</f>
        <v>Thorkild Larsen</v>
      </c>
      <c r="G118" s="146" t="str">
        <f>'Pulje 4'!G13</f>
        <v>Larvik AK</v>
      </c>
      <c r="H118" s="147">
        <f>'Pulje 4'!N13</f>
        <v>0</v>
      </c>
      <c r="I118" s="147">
        <f>'Pulje 4'!O13</f>
        <v>0</v>
      </c>
      <c r="J118" s="147">
        <f>'Pulje 4'!P13</f>
        <v>0</v>
      </c>
      <c r="K118" s="148">
        <f>'Pulje 4'!Q13</f>
        <v>0</v>
      </c>
      <c r="L118" s="148">
        <f>'Pulje 4'!R13</f>
        <v>0</v>
      </c>
    </row>
    <row r="119" spans="1:12" ht="15.75" customHeight="1" x14ac:dyDescent="0.25">
      <c r="A119" s="142"/>
      <c r="B119" s="143"/>
      <c r="C119" s="144"/>
      <c r="D119" s="143"/>
      <c r="E119" s="145"/>
      <c r="F119" s="146"/>
      <c r="G119" s="146"/>
      <c r="H119" s="147"/>
      <c r="I119" s="147"/>
      <c r="J119" s="147"/>
      <c r="K119" s="148"/>
      <c r="L119" s="148"/>
    </row>
    <row r="120" spans="1:12" ht="15.75" customHeight="1" x14ac:dyDescent="0.25">
      <c r="A120" s="142">
        <v>1</v>
      </c>
      <c r="B120" s="143" t="str">
        <f>'Pulje 4'!A14</f>
        <v>109+</v>
      </c>
      <c r="C120" s="144">
        <f>'Pulje 4'!B14</f>
        <v>109.8</v>
      </c>
      <c r="D120" s="143" t="str">
        <f>'Pulje 4'!C14</f>
        <v>M3</v>
      </c>
      <c r="E120" s="145">
        <f>'Pulje 4'!D14</f>
        <v>26186</v>
      </c>
      <c r="F120" s="146" t="str">
        <f>'Pulje 4'!F14</f>
        <v>Cornelius Wiedswang</v>
      </c>
      <c r="G120" s="146" t="str">
        <f>'Pulje 4'!G14</f>
        <v>Oslo AK</v>
      </c>
      <c r="H120" s="147">
        <f>'Pulje 4'!N14</f>
        <v>60</v>
      </c>
      <c r="I120" s="147">
        <f>'Pulje 4'!O14</f>
        <v>80</v>
      </c>
      <c r="J120" s="147">
        <f>'Pulje 4'!P14</f>
        <v>140</v>
      </c>
      <c r="K120" s="148">
        <f>'Pulje 4'!Q14</f>
        <v>150.42753828255724</v>
      </c>
      <c r="L120" s="148">
        <f>'Pulje 4'!R14</f>
        <v>187.73356777663142</v>
      </c>
    </row>
    <row r="121" spans="1:12" ht="15.75" customHeight="1" x14ac:dyDescent="0.25">
      <c r="A121" s="142"/>
      <c r="B121" s="143"/>
      <c r="C121" s="144"/>
      <c r="D121" s="143"/>
      <c r="E121" s="145"/>
      <c r="F121" s="146"/>
      <c r="G121" s="146"/>
      <c r="H121" s="147"/>
      <c r="I121" s="147"/>
      <c r="J121" s="147"/>
      <c r="K121" s="148"/>
      <c r="L121" s="148"/>
    </row>
    <row r="122" spans="1:12" ht="15.75" customHeight="1" x14ac:dyDescent="0.25">
      <c r="A122" s="142">
        <v>1</v>
      </c>
      <c r="B122" s="143">
        <f>'Pulje 4'!A15</f>
        <v>81</v>
      </c>
      <c r="C122" s="144">
        <f>'Pulje 4'!B15</f>
        <v>78.599999999999994</v>
      </c>
      <c r="D122" s="143" t="str">
        <f>'Pulje 4'!C15</f>
        <v>M4</v>
      </c>
      <c r="E122" s="145">
        <f>'Pulje 4'!D15</f>
        <v>24128</v>
      </c>
      <c r="F122" s="146" t="str">
        <f>'Pulje 4'!F15</f>
        <v>Tom Danielsen</v>
      </c>
      <c r="G122" s="146" t="str">
        <f>'Pulje 4'!G15</f>
        <v>Larvik AK</v>
      </c>
      <c r="H122" s="147">
        <f>'Pulje 4'!N15</f>
        <v>73</v>
      </c>
      <c r="I122" s="147">
        <f>'Pulje 4'!O15</f>
        <v>96</v>
      </c>
      <c r="J122" s="147">
        <f>'Pulje 4'!P15</f>
        <v>169</v>
      </c>
      <c r="K122" s="148">
        <f>'Pulje 4'!Q15</f>
        <v>208.64521819719485</v>
      </c>
      <c r="L122" s="148">
        <f>'Pulje 4'!R15</f>
        <v>279.16730194784674</v>
      </c>
    </row>
    <row r="123" spans="1:12" ht="15.75" customHeight="1" x14ac:dyDescent="0.25">
      <c r="A123" s="142"/>
      <c r="B123" s="143"/>
      <c r="C123" s="144"/>
      <c r="D123" s="143"/>
      <c r="E123" s="145"/>
      <c r="F123" s="146"/>
      <c r="G123" s="146"/>
      <c r="H123" s="147"/>
      <c r="I123" s="147"/>
      <c r="J123" s="147"/>
      <c r="K123" s="148"/>
      <c r="L123" s="148"/>
    </row>
    <row r="124" spans="1:12" ht="15.75" customHeight="1" x14ac:dyDescent="0.25">
      <c r="A124" s="142">
        <v>1</v>
      </c>
      <c r="B124" s="143">
        <f>'Pulje 2'!A17</f>
        <v>89</v>
      </c>
      <c r="C124" s="144">
        <f>'Pulje 2'!B17</f>
        <v>88.6</v>
      </c>
      <c r="D124" s="143" t="str">
        <f>'Pulje 2'!C17</f>
        <v>M4</v>
      </c>
      <c r="E124" s="145">
        <f>'Pulje 2'!D17</f>
        <v>25366</v>
      </c>
      <c r="F124" s="146" t="str">
        <f>'Pulje 2'!F17</f>
        <v>Lars-Thomas Grønlien</v>
      </c>
      <c r="G124" s="146" t="str">
        <f>'Pulje 2'!G17</f>
        <v>Oslo AK</v>
      </c>
      <c r="H124" s="147">
        <f>'Pulje 2'!N17</f>
        <v>88</v>
      </c>
      <c r="I124" s="147">
        <f>'Pulje 2'!O17</f>
        <v>108</v>
      </c>
      <c r="J124" s="147">
        <f>'Pulje 2'!P17</f>
        <v>196</v>
      </c>
      <c r="K124" s="148">
        <f>'Pulje 2'!Q17</f>
        <v>228.30914100841414</v>
      </c>
      <c r="L124" s="148">
        <f>'Pulje 2'!R17</f>
        <v>292.00739134976169</v>
      </c>
    </row>
    <row r="125" spans="1:12" ht="15.75" customHeight="1" x14ac:dyDescent="0.25">
      <c r="A125" s="142">
        <v>2</v>
      </c>
      <c r="B125" s="143">
        <f>'Pulje 4'!A16</f>
        <v>89</v>
      </c>
      <c r="C125" s="144">
        <f>'Pulje 4'!B16</f>
        <v>86.4</v>
      </c>
      <c r="D125" s="143" t="str">
        <f>'Pulje 4'!C16</f>
        <v>M4</v>
      </c>
      <c r="E125" s="145">
        <f>'Pulje 4'!D16</f>
        <v>24304</v>
      </c>
      <c r="F125" s="146" t="str">
        <f>'Pulje 4'!F16</f>
        <v>Frode Thorsås</v>
      </c>
      <c r="G125" s="146" t="str">
        <f>'Pulje 4'!G16</f>
        <v>Larvik AK</v>
      </c>
      <c r="H125" s="147">
        <f>'Pulje 4'!N16</f>
        <v>78</v>
      </c>
      <c r="I125" s="147">
        <f>'Pulje 4'!O16</f>
        <v>98</v>
      </c>
      <c r="J125" s="147">
        <f>'Pulje 4'!P16</f>
        <v>176</v>
      </c>
      <c r="K125" s="148">
        <f>'Pulje 4'!Q16</f>
        <v>207.36945364956352</v>
      </c>
      <c r="L125" s="148">
        <f>'Pulje 4'!R16</f>
        <v>277.46032898311603</v>
      </c>
    </row>
    <row r="126" spans="1:12" ht="15.75" customHeight="1" x14ac:dyDescent="0.25">
      <c r="A126" s="142"/>
      <c r="B126" s="143"/>
      <c r="C126" s="144"/>
      <c r="D126" s="143"/>
      <c r="E126" s="145"/>
      <c r="F126" s="146"/>
      <c r="G126" s="146"/>
      <c r="H126" s="147"/>
      <c r="I126" s="147"/>
      <c r="J126" s="147"/>
      <c r="K126" s="148"/>
      <c r="L126" s="148"/>
    </row>
    <row r="127" spans="1:12" ht="15.75" customHeight="1" x14ac:dyDescent="0.25">
      <c r="A127" s="142">
        <v>1</v>
      </c>
      <c r="B127" s="143">
        <f>'Pulje 2'!A18</f>
        <v>81</v>
      </c>
      <c r="C127" s="144">
        <f>'Pulje 2'!B18</f>
        <v>75.3</v>
      </c>
      <c r="D127" s="143" t="str">
        <f>'Pulje 2'!C18</f>
        <v>M5</v>
      </c>
      <c r="E127" s="145">
        <f>'Pulje 2'!D18</f>
        <v>23444</v>
      </c>
      <c r="F127" s="146" t="str">
        <f>'Pulje 2'!F18</f>
        <v>Atle Rønning Kauppinen</v>
      </c>
      <c r="G127" s="146" t="str">
        <f>'Pulje 2'!G18</f>
        <v>Grenland AK</v>
      </c>
      <c r="H127" s="147">
        <f>'Pulje 2'!N18</f>
        <v>88</v>
      </c>
      <c r="I127" s="147">
        <f>'Pulje 2'!O18</f>
        <v>117</v>
      </c>
      <c r="J127" s="147">
        <f>'Pulje 2'!P18</f>
        <v>205</v>
      </c>
      <c r="K127" s="148">
        <f>'Pulje 2'!Q18</f>
        <v>259.00599102692394</v>
      </c>
      <c r="L127" s="148">
        <f>'Pulje 2'!R18</f>
        <v>358.72329757228965</v>
      </c>
    </row>
    <row r="128" spans="1:12" ht="15.75" customHeight="1" x14ac:dyDescent="0.25">
      <c r="A128" s="142"/>
      <c r="B128" s="143"/>
      <c r="C128" s="144"/>
      <c r="D128" s="143"/>
      <c r="E128" s="145"/>
      <c r="F128" s="146"/>
      <c r="G128" s="146"/>
      <c r="H128" s="147"/>
      <c r="I128" s="147"/>
      <c r="J128" s="147"/>
      <c r="K128" s="148"/>
      <c r="L128" s="148"/>
    </row>
    <row r="129" spans="1:12" ht="15.75" customHeight="1" x14ac:dyDescent="0.25">
      <c r="A129" s="142">
        <v>1</v>
      </c>
      <c r="B129" s="143">
        <f>'Pulje 4'!A18</f>
        <v>89</v>
      </c>
      <c r="C129" s="144">
        <f>'Pulje 4'!B18</f>
        <v>86.6</v>
      </c>
      <c r="D129" s="143" t="str">
        <f>'Pulje 4'!C18</f>
        <v>M5</v>
      </c>
      <c r="E129" s="145">
        <f>'Pulje 4'!D18</f>
        <v>23084</v>
      </c>
      <c r="F129" s="146" t="str">
        <f>'Pulje 4'!F18</f>
        <v>Bjørnar Olsen</v>
      </c>
      <c r="G129" s="146" t="str">
        <f>'Pulje 4'!G18</f>
        <v>Grenland AK</v>
      </c>
      <c r="H129" s="147">
        <f>'Pulje 4'!N18</f>
        <v>98</v>
      </c>
      <c r="I129" s="147">
        <f>'Pulje 4'!O18</f>
        <v>115</v>
      </c>
      <c r="J129" s="147">
        <f>'Pulje 4'!P18</f>
        <v>213</v>
      </c>
      <c r="K129" s="148">
        <f>'Pulje 4'!Q18</f>
        <v>250.69616158136</v>
      </c>
      <c r="L129" s="148">
        <f>'Pulje 4'!R18</f>
        <v>353.73228399129897</v>
      </c>
    </row>
    <row r="130" spans="1:12" ht="15.75" customHeight="1" x14ac:dyDescent="0.25">
      <c r="A130" s="142">
        <v>2</v>
      </c>
      <c r="B130" s="143">
        <f>'Pulje 4'!A19</f>
        <v>89</v>
      </c>
      <c r="C130" s="144">
        <f>'Pulje 4'!B19</f>
        <v>86.8</v>
      </c>
      <c r="D130" s="143" t="str">
        <f>'Pulje 4'!C19</f>
        <v>M5</v>
      </c>
      <c r="E130" s="145">
        <f>'Pulje 4'!D19</f>
        <v>22528</v>
      </c>
      <c r="F130" s="146" t="str">
        <f>'Pulje 4'!F19</f>
        <v>Terje Gulvik</v>
      </c>
      <c r="G130" s="146" t="str">
        <f>'Pulje 4'!G19</f>
        <v>Larvik AK</v>
      </c>
      <c r="H130" s="147">
        <f>'Pulje 4'!N19</f>
        <v>93</v>
      </c>
      <c r="I130" s="147">
        <f>'Pulje 4'!O19</f>
        <v>110</v>
      </c>
      <c r="J130" s="147">
        <f>'Pulje 4'!P19</f>
        <v>203</v>
      </c>
      <c r="K130" s="148">
        <f>'Pulje 4'!Q19</f>
        <v>238.67265597392483</v>
      </c>
      <c r="L130" s="148">
        <f>'Pulje 4'!R19</f>
        <v>348.93942303387809</v>
      </c>
    </row>
    <row r="131" spans="1:12" ht="15.75" customHeight="1" x14ac:dyDescent="0.25">
      <c r="A131" s="142"/>
      <c r="B131" s="143"/>
      <c r="C131" s="144"/>
      <c r="D131" s="143"/>
      <c r="E131" s="145"/>
      <c r="F131" s="146"/>
      <c r="G131" s="146"/>
      <c r="H131" s="147"/>
      <c r="I131" s="147"/>
      <c r="J131" s="147"/>
      <c r="K131" s="148"/>
      <c r="L131" s="148"/>
    </row>
    <row r="132" spans="1:12" ht="15.75" customHeight="1" x14ac:dyDescent="0.25">
      <c r="A132" s="142">
        <v>1</v>
      </c>
      <c r="B132" s="143">
        <f>'Pulje 4'!A20</f>
        <v>102</v>
      </c>
      <c r="C132" s="144">
        <f>'Pulje 4'!B20</f>
        <v>98.3</v>
      </c>
      <c r="D132" s="143" t="str">
        <f>'Pulje 4'!C20</f>
        <v>M6</v>
      </c>
      <c r="E132" s="145">
        <f>'Pulje 4'!D20</f>
        <v>21701</v>
      </c>
      <c r="F132" s="146" t="str">
        <f>'Pulje 4'!F20</f>
        <v>Geir Hestmann</v>
      </c>
      <c r="G132" s="146" t="str">
        <f>'Pulje 4'!G20</f>
        <v>Oslo AK</v>
      </c>
      <c r="H132" s="147">
        <f>'Pulje 4'!N20</f>
        <v>92</v>
      </c>
      <c r="I132" s="147">
        <f>'Pulje 4'!O20</f>
        <v>114</v>
      </c>
      <c r="J132" s="147">
        <f>'Pulje 4'!P20</f>
        <v>206</v>
      </c>
      <c r="K132" s="148">
        <f>'Pulje 4'!Q20</f>
        <v>229.8907729584586</v>
      </c>
      <c r="L132" s="148">
        <f>'Pulje 4'!R20</f>
        <v>348.05463025910632</v>
      </c>
    </row>
    <row r="133" spans="1:12" ht="15.75" customHeight="1" x14ac:dyDescent="0.25">
      <c r="A133" s="142"/>
      <c r="B133" s="143"/>
      <c r="C133" s="144"/>
      <c r="D133" s="143"/>
      <c r="E133" s="145"/>
      <c r="F133" s="146"/>
      <c r="G133" s="146"/>
      <c r="H133" s="147"/>
      <c r="I133" s="147"/>
      <c r="J133" s="147"/>
      <c r="K133" s="148"/>
      <c r="L133" s="148"/>
    </row>
    <row r="134" spans="1:12" ht="15.75" customHeight="1" x14ac:dyDescent="0.25">
      <c r="A134" s="142">
        <v>1</v>
      </c>
      <c r="B134" s="143">
        <f>'Pulje 2'!A19</f>
        <v>81</v>
      </c>
      <c r="C134" s="144">
        <f>'Pulje 2'!B19</f>
        <v>80</v>
      </c>
      <c r="D134" s="143" t="str">
        <f>'Pulje 2'!C19</f>
        <v>M7</v>
      </c>
      <c r="E134" s="145">
        <f>'Pulje 2'!D19</f>
        <v>20075</v>
      </c>
      <c r="F134" s="146" t="str">
        <f>'Pulje 2'!F19</f>
        <v>Egon Vee Haugen</v>
      </c>
      <c r="G134" s="146" t="str">
        <f>'Pulje 2'!G19</f>
        <v>Grenland AK</v>
      </c>
      <c r="H134" s="147">
        <f>'Pulje 2'!N19</f>
        <v>73</v>
      </c>
      <c r="I134" s="147">
        <f>'Pulje 2'!O19</f>
        <v>88</v>
      </c>
      <c r="J134" s="147">
        <f>'Pulje 2'!P19</f>
        <v>161</v>
      </c>
      <c r="K134" s="148">
        <f>'Pulje 2'!Q19</f>
        <v>196.95587847855074</v>
      </c>
      <c r="L134" s="148">
        <f>'Pulje 2'!R19</f>
        <v>327.5376259098299</v>
      </c>
    </row>
    <row r="135" spans="1:12" ht="15.75" customHeight="1" x14ac:dyDescent="0.25">
      <c r="A135" s="142"/>
      <c r="B135" s="143"/>
      <c r="C135" s="144"/>
      <c r="D135" s="143"/>
      <c r="E135" s="145"/>
      <c r="F135" s="146"/>
      <c r="G135" s="146"/>
      <c r="H135" s="147"/>
      <c r="I135" s="147"/>
      <c r="J135" s="147"/>
      <c r="K135" s="148"/>
      <c r="L135" s="148"/>
    </row>
    <row r="136" spans="1:12" ht="15.75" customHeight="1" x14ac:dyDescent="0.25">
      <c r="A136" s="142">
        <v>1</v>
      </c>
      <c r="B136" s="143">
        <f>'Pulje 2'!A20</f>
        <v>102</v>
      </c>
      <c r="C136" s="144">
        <f>'Pulje 2'!B20</f>
        <v>101.1</v>
      </c>
      <c r="D136" s="143" t="str">
        <f>'Pulje 2'!C20</f>
        <v>M7</v>
      </c>
      <c r="E136" s="145">
        <f>'Pulje 2'!D20</f>
        <v>18809</v>
      </c>
      <c r="F136" s="146" t="str">
        <f>'Pulje 2'!F20</f>
        <v>Terje Grimstad</v>
      </c>
      <c r="G136" s="146" t="str">
        <f>'Pulje 2'!G20</f>
        <v>Larvik AK</v>
      </c>
      <c r="H136" s="147">
        <f>'Pulje 2'!N20</f>
        <v>70</v>
      </c>
      <c r="I136" s="147">
        <f>'Pulje 2'!O20</f>
        <v>98</v>
      </c>
      <c r="J136" s="147">
        <f>'Pulje 2'!P20</f>
        <v>168</v>
      </c>
      <c r="K136" s="148">
        <f>'Pulje 2'!Q20</f>
        <v>185.54853115299647</v>
      </c>
      <c r="L136" s="148">
        <f>'Pulje 2'!R20</f>
        <v>330.09083692118071</v>
      </c>
    </row>
    <row r="137" spans="1:12" ht="15.75" customHeight="1" x14ac:dyDescent="0.25">
      <c r="A137" s="142"/>
      <c r="B137" s="143"/>
      <c r="C137" s="144"/>
      <c r="D137" s="143"/>
      <c r="E137" s="145"/>
      <c r="F137" s="146"/>
      <c r="G137" s="146"/>
      <c r="H137" s="147"/>
      <c r="I137" s="147"/>
      <c r="J137" s="147"/>
      <c r="K137" s="148"/>
      <c r="L137" s="148"/>
    </row>
    <row r="138" spans="1:12" ht="15.75" customHeight="1" x14ac:dyDescent="0.25">
      <c r="A138" s="142">
        <v>1</v>
      </c>
      <c r="B138" s="143">
        <f>'Pulje 2'!A21</f>
        <v>96</v>
      </c>
      <c r="C138" s="144">
        <f>'Pulje 2'!B21</f>
        <v>94.5</v>
      </c>
      <c r="D138" s="143" t="str">
        <f>'Pulje 2'!C21</f>
        <v>M7</v>
      </c>
      <c r="E138" s="145">
        <f>'Pulje 2'!D21</f>
        <v>19656</v>
      </c>
      <c r="F138" s="146" t="str">
        <f>'Pulje 2'!F21</f>
        <v>Johan Thonerud</v>
      </c>
      <c r="G138" s="146" t="str">
        <f>'Pulje 2'!G21</f>
        <v>Spydeberg Atletene</v>
      </c>
      <c r="H138" s="147">
        <f>'Pulje 2'!N21</f>
        <v>70</v>
      </c>
      <c r="I138" s="147">
        <f>'Pulje 2'!O21</f>
        <v>80</v>
      </c>
      <c r="J138" s="147">
        <f>'Pulje 2'!P21</f>
        <v>150</v>
      </c>
      <c r="K138" s="148">
        <f>'Pulje 2'!Q21</f>
        <v>169.99971655835444</v>
      </c>
      <c r="L138" s="148">
        <f>'Pulje 2'!R21</f>
        <v>288.82951843264419</v>
      </c>
    </row>
    <row r="139" spans="1:12" ht="15.75" customHeight="1" x14ac:dyDescent="0.25">
      <c r="A139" s="142"/>
      <c r="B139" s="143"/>
      <c r="C139" s="144"/>
      <c r="D139" s="143"/>
      <c r="E139" s="145"/>
      <c r="F139" s="146"/>
      <c r="G139" s="146"/>
      <c r="H139" s="147"/>
      <c r="I139" s="147"/>
      <c r="J139" s="147"/>
      <c r="K139" s="148"/>
      <c r="L139" s="148"/>
    </row>
    <row r="140" spans="1:12" ht="15.75" customHeight="1" x14ac:dyDescent="0.25">
      <c r="A140" s="142">
        <v>1</v>
      </c>
      <c r="B140" s="143">
        <f>'Pulje 2'!A22</f>
        <v>96</v>
      </c>
      <c r="C140" s="144">
        <f>'Pulje 2'!B22</f>
        <v>95.5</v>
      </c>
      <c r="D140" s="143" t="str">
        <f>'Pulje 2'!C22</f>
        <v>M9</v>
      </c>
      <c r="E140" s="145">
        <f>'Pulje 2'!D22</f>
        <v>14761</v>
      </c>
      <c r="F140" s="146" t="str">
        <f>'Pulje 2'!F22</f>
        <v>Roald Bjerkholt</v>
      </c>
      <c r="G140" s="146" t="str">
        <f>'Pulje 2'!G22</f>
        <v>Larvik AK</v>
      </c>
      <c r="H140" s="147">
        <f>'Pulje 2'!N22</f>
        <v>51</v>
      </c>
      <c r="I140" s="147">
        <f>'Pulje 2'!O22</f>
        <v>60</v>
      </c>
      <c r="J140" s="147">
        <f>'Pulje 2'!P22</f>
        <v>111</v>
      </c>
      <c r="K140" s="148">
        <f>'Pulje 2'!Q22</f>
        <v>125.27002091709272</v>
      </c>
      <c r="L140" s="148">
        <f>'Pulje 2'!R22</f>
        <v>303.02818059844731</v>
      </c>
    </row>
    <row r="141" spans="1:12" ht="15.75" x14ac:dyDescent="0.25">
      <c r="A141" s="142"/>
      <c r="B141" s="143"/>
      <c r="C141" s="144"/>
      <c r="D141" s="143"/>
      <c r="E141" s="145"/>
      <c r="F141" s="146"/>
      <c r="G141" s="146"/>
      <c r="H141" s="147"/>
      <c r="I141" s="147"/>
      <c r="J141" s="147"/>
      <c r="K141" s="148"/>
      <c r="L141" s="148"/>
    </row>
    <row r="142" spans="1:12" ht="15.75" x14ac:dyDescent="0.25">
      <c r="A142" s="142">
        <v>1</v>
      </c>
      <c r="B142" s="143" t="str">
        <f>'Pulje 2'!A23</f>
        <v>+109</v>
      </c>
      <c r="C142" s="144">
        <f>'Pulje 2'!B23</f>
        <v>109.1</v>
      </c>
      <c r="D142" s="143" t="str">
        <f>'Pulje 2'!C23</f>
        <v>M9</v>
      </c>
      <c r="E142" s="145">
        <f>'Pulje 2'!D23</f>
        <v>16053</v>
      </c>
      <c r="F142" s="146" t="str">
        <f>'Pulje 2'!F23</f>
        <v>Kolbjørn Bjerkholt</v>
      </c>
      <c r="G142" s="146" t="str">
        <f>'Pulje 2'!G23</f>
        <v>Larvik AK</v>
      </c>
      <c r="H142" s="147">
        <f>'Pulje 2'!N23</f>
        <v>62</v>
      </c>
      <c r="I142" s="147">
        <f>'Pulje 2'!O23</f>
        <v>77</v>
      </c>
      <c r="J142" s="147">
        <f>'Pulje 2'!P23</f>
        <v>139</v>
      </c>
      <c r="K142" s="148">
        <f>'Pulje 2'!Q23</f>
        <v>149.64795453504533</v>
      </c>
      <c r="L142" s="148">
        <f>'Pulje 2'!R23</f>
        <v>326.38218884093385</v>
      </c>
    </row>
    <row r="143" spans="1:12" ht="15.75" x14ac:dyDescent="0.25">
      <c r="A143" s="142"/>
      <c r="B143" s="143"/>
      <c r="C143" s="144"/>
      <c r="D143" s="143"/>
      <c r="E143" s="145"/>
      <c r="F143" s="146"/>
      <c r="G143" s="146"/>
      <c r="H143" s="147"/>
      <c r="I143" s="147"/>
      <c r="J143" s="147"/>
      <c r="K143" s="148"/>
      <c r="L143" s="148"/>
    </row>
    <row r="144" spans="1:12" ht="15.75" x14ac:dyDescent="0.25">
      <c r="A144" s="142">
        <v>1</v>
      </c>
      <c r="B144" s="143">
        <f>'Pulje 2'!A24</f>
        <v>109</v>
      </c>
      <c r="C144" s="144">
        <f>'Pulje 2'!B24</f>
        <v>102.6</v>
      </c>
      <c r="D144" s="143" t="str">
        <f>'Pulje 2'!C24</f>
        <v>M10</v>
      </c>
      <c r="E144" s="145">
        <f>'Pulje 2'!D24</f>
        <v>14018</v>
      </c>
      <c r="F144" s="146" t="str">
        <f>'Pulje 2'!F24</f>
        <v>Aage Sletsjøe</v>
      </c>
      <c r="G144" s="146" t="str">
        <f>'Pulje 2'!G24</f>
        <v>Larvik AK</v>
      </c>
      <c r="H144" s="147">
        <f>'Pulje 2'!N24</f>
        <v>50</v>
      </c>
      <c r="I144" s="147">
        <f>'Pulje 2'!O24</f>
        <v>65</v>
      </c>
      <c r="J144" s="147">
        <f>'Pulje 2'!P24</f>
        <v>115</v>
      </c>
      <c r="K144" s="148">
        <f>'Pulje 2'!Q24</f>
        <v>126.3492319991558</v>
      </c>
      <c r="L144" s="148">
        <f>'Pulje 2'!R24</f>
        <v>328.12895550180764</v>
      </c>
    </row>
    <row r="145" spans="1:12" ht="15.75" x14ac:dyDescent="0.25">
      <c r="A145" s="142"/>
      <c r="B145" s="143"/>
      <c r="C145" s="144"/>
      <c r="D145" s="143"/>
      <c r="E145" s="145"/>
      <c r="F145" s="146"/>
      <c r="G145" s="146"/>
      <c r="H145" s="147"/>
      <c r="I145" s="147"/>
      <c r="J145" s="147"/>
      <c r="K145" s="148"/>
      <c r="L145" s="148"/>
    </row>
    <row r="146" spans="1:12" ht="15.75" x14ac:dyDescent="0.25">
      <c r="A146" s="142"/>
      <c r="B146" s="143"/>
      <c r="C146" s="144"/>
      <c r="D146" s="143"/>
      <c r="E146" s="145"/>
      <c r="F146" s="146"/>
      <c r="G146" s="146"/>
      <c r="H146" s="147"/>
      <c r="I146" s="147"/>
      <c r="J146" s="147"/>
      <c r="K146" s="148"/>
      <c r="L146" s="148"/>
    </row>
    <row r="147" spans="1:12" ht="15.75" x14ac:dyDescent="0.25">
      <c r="A147" s="142"/>
      <c r="B147" s="143"/>
      <c r="C147" s="144"/>
      <c r="D147" s="143"/>
      <c r="E147" s="145"/>
      <c r="F147" s="146"/>
      <c r="G147" s="146"/>
      <c r="H147" s="147"/>
      <c r="I147" s="147"/>
      <c r="J147" s="147"/>
      <c r="K147" s="148"/>
      <c r="L147" s="148"/>
    </row>
    <row r="148" spans="1:12" ht="15.75" x14ac:dyDescent="0.25">
      <c r="A148" s="142"/>
      <c r="B148" s="143"/>
      <c r="C148" s="144"/>
      <c r="D148" s="143"/>
      <c r="E148" s="145"/>
      <c r="F148" s="146"/>
      <c r="G148" s="146"/>
      <c r="H148" s="147"/>
      <c r="I148" s="147"/>
      <c r="J148" s="147"/>
      <c r="K148" s="148"/>
      <c r="L148" s="148"/>
    </row>
    <row r="149" spans="1:12" ht="15.75" x14ac:dyDescent="0.25">
      <c r="A149" s="142"/>
      <c r="B149" s="143"/>
      <c r="C149" s="144"/>
      <c r="D149" s="143"/>
      <c r="E149" s="145"/>
      <c r="F149" s="146"/>
      <c r="G149" s="146"/>
      <c r="H149" s="147"/>
      <c r="I149" s="147"/>
      <c r="J149" s="147"/>
      <c r="K149" s="148"/>
      <c r="L149" s="148"/>
    </row>
    <row r="150" spans="1:12" ht="15.75" x14ac:dyDescent="0.25">
      <c r="A150" s="142"/>
      <c r="B150" s="143"/>
      <c r="C150" s="144"/>
      <c r="D150" s="143"/>
      <c r="E150" s="145"/>
      <c r="F150" s="146"/>
      <c r="G150" s="146"/>
      <c r="H150" s="147"/>
      <c r="I150" s="147"/>
      <c r="J150" s="147"/>
      <c r="K150" s="148"/>
      <c r="L150" s="148"/>
    </row>
    <row r="151" spans="1:12" ht="15.75" x14ac:dyDescent="0.25">
      <c r="A151" s="142"/>
      <c r="B151" s="143"/>
      <c r="C151" s="144"/>
      <c r="D151" s="143"/>
      <c r="E151" s="145"/>
      <c r="F151" s="146"/>
      <c r="G151" s="146"/>
      <c r="H151" s="147"/>
      <c r="I151" s="147"/>
      <c r="J151" s="147"/>
      <c r="K151" s="148"/>
      <c r="L151" s="148"/>
    </row>
    <row r="152" spans="1:12" ht="15.75" x14ac:dyDescent="0.25">
      <c r="A152" s="142"/>
      <c r="B152" s="143"/>
      <c r="C152" s="144"/>
      <c r="D152" s="143"/>
      <c r="E152" s="145"/>
      <c r="F152" s="146"/>
      <c r="G152" s="146"/>
      <c r="H152" s="147"/>
      <c r="I152" s="147"/>
      <c r="J152" s="147"/>
      <c r="K152" s="148"/>
      <c r="L152" s="148"/>
    </row>
    <row r="153" spans="1:12" ht="15.75" x14ac:dyDescent="0.25">
      <c r="A153" s="142"/>
      <c r="B153" s="143"/>
      <c r="C153" s="144"/>
      <c r="D153" s="143"/>
      <c r="E153" s="145"/>
      <c r="F153" s="146"/>
      <c r="G153" s="146"/>
      <c r="H153" s="147"/>
      <c r="I153" s="147"/>
      <c r="J153" s="147"/>
      <c r="K153" s="148"/>
      <c r="L153" s="148"/>
    </row>
    <row r="154" spans="1:12" ht="15.75" x14ac:dyDescent="0.25">
      <c r="A154" s="142"/>
      <c r="B154" s="143"/>
      <c r="C154" s="144"/>
      <c r="D154" s="143"/>
      <c r="E154" s="145"/>
      <c r="F154" s="146"/>
      <c r="G154" s="146"/>
      <c r="H154" s="147"/>
      <c r="I154" s="147"/>
      <c r="J154" s="147"/>
      <c r="K154" s="148"/>
      <c r="L154" s="148"/>
    </row>
    <row r="155" spans="1:12" ht="15.75" x14ac:dyDescent="0.25">
      <c r="A155" s="142"/>
      <c r="B155" s="143"/>
      <c r="C155" s="144"/>
      <c r="D155" s="143"/>
      <c r="E155" s="145"/>
      <c r="F155" s="146"/>
      <c r="G155" s="146"/>
      <c r="H155" s="147"/>
      <c r="I155" s="147"/>
      <c r="J155" s="147"/>
      <c r="K155" s="148"/>
      <c r="L155" s="148"/>
    </row>
    <row r="156" spans="1:12" ht="15.75" x14ac:dyDescent="0.25">
      <c r="A156" s="142"/>
      <c r="B156" s="143"/>
      <c r="C156" s="144"/>
      <c r="D156" s="143"/>
      <c r="E156" s="145"/>
      <c r="F156" s="146"/>
      <c r="G156" s="146"/>
      <c r="H156" s="147"/>
      <c r="I156" s="147"/>
      <c r="J156" s="147"/>
      <c r="K156" s="148"/>
      <c r="L156" s="148"/>
    </row>
    <row r="157" spans="1:12" ht="15.75" x14ac:dyDescent="0.25">
      <c r="A157" s="142"/>
      <c r="B157" s="143"/>
      <c r="C157" s="144"/>
      <c r="D157" s="143"/>
      <c r="E157" s="145"/>
      <c r="F157" s="146"/>
      <c r="G157" s="146"/>
      <c r="H157" s="147"/>
      <c r="I157" s="147"/>
      <c r="J157" s="147"/>
      <c r="K157" s="148"/>
      <c r="L157" s="148"/>
    </row>
    <row r="158" spans="1:12" ht="15.75" x14ac:dyDescent="0.25">
      <c r="A158" s="142"/>
      <c r="B158" s="143"/>
      <c r="C158" s="144"/>
      <c r="D158" s="143"/>
      <c r="E158" s="145"/>
      <c r="F158" s="146"/>
      <c r="G158" s="146"/>
      <c r="H158" s="147"/>
      <c r="I158" s="147"/>
      <c r="J158" s="147"/>
      <c r="K158" s="148"/>
      <c r="L158" s="148"/>
    </row>
    <row r="159" spans="1:12" ht="15.75" x14ac:dyDescent="0.25">
      <c r="A159" s="142"/>
      <c r="B159" s="143"/>
      <c r="C159" s="144"/>
      <c r="D159" s="143"/>
      <c r="E159" s="145"/>
      <c r="F159" s="146"/>
      <c r="G159" s="146"/>
      <c r="H159" s="147"/>
      <c r="I159" s="147"/>
      <c r="J159" s="147"/>
      <c r="K159" s="148"/>
      <c r="L159" s="148"/>
    </row>
    <row r="160" spans="1:12" ht="15.75" x14ac:dyDescent="0.25">
      <c r="A160" s="142"/>
      <c r="B160" s="143"/>
      <c r="C160" s="144"/>
      <c r="D160" s="143"/>
      <c r="E160" s="145"/>
      <c r="F160" s="146"/>
      <c r="G160" s="146"/>
      <c r="H160" s="147"/>
      <c r="I160" s="147"/>
      <c r="J160" s="147"/>
      <c r="K160" s="148"/>
      <c r="L160" s="148"/>
    </row>
    <row r="161" spans="1:12" ht="15.75" x14ac:dyDescent="0.25">
      <c r="A161" s="142"/>
      <c r="B161" s="143"/>
      <c r="C161" s="144"/>
      <c r="D161" s="143"/>
      <c r="E161" s="145"/>
      <c r="F161" s="146"/>
      <c r="G161" s="146"/>
      <c r="H161" s="147"/>
      <c r="I161" s="147"/>
      <c r="J161" s="147"/>
      <c r="K161" s="148"/>
      <c r="L161" s="148"/>
    </row>
    <row r="162" spans="1:12" ht="15.75" x14ac:dyDescent="0.25">
      <c r="A162" s="142"/>
      <c r="B162" s="143"/>
      <c r="C162" s="144"/>
      <c r="D162" s="143"/>
      <c r="E162" s="145"/>
      <c r="F162" s="146"/>
      <c r="G162" s="146"/>
      <c r="H162" s="147"/>
      <c r="I162" s="147"/>
      <c r="J162" s="147"/>
      <c r="K162" s="148"/>
      <c r="L162" s="148"/>
    </row>
    <row r="163" spans="1:12" ht="15.75" x14ac:dyDescent="0.25">
      <c r="A163" s="142"/>
      <c r="B163" s="143"/>
      <c r="C163" s="144"/>
      <c r="D163" s="143"/>
      <c r="E163" s="145"/>
      <c r="F163" s="146"/>
      <c r="G163" s="146"/>
      <c r="H163" s="147"/>
      <c r="I163" s="147"/>
      <c r="J163" s="147"/>
      <c r="K163" s="148"/>
      <c r="L163" s="148"/>
    </row>
    <row r="164" spans="1:12" ht="15.75" x14ac:dyDescent="0.25">
      <c r="A164" s="142"/>
      <c r="B164" s="143"/>
      <c r="C164" s="144"/>
      <c r="D164" s="143"/>
      <c r="E164" s="145"/>
      <c r="F164" s="146"/>
      <c r="G164" s="146"/>
      <c r="H164" s="147"/>
      <c r="I164" s="147"/>
      <c r="J164" s="147"/>
      <c r="K164" s="148"/>
      <c r="L164" s="148"/>
    </row>
    <row r="165" spans="1:12" ht="15.75" x14ac:dyDescent="0.25">
      <c r="A165" s="142"/>
      <c r="B165" s="143"/>
      <c r="C165" s="144"/>
      <c r="D165" s="143"/>
      <c r="E165" s="145"/>
      <c r="F165" s="146"/>
      <c r="G165" s="146"/>
      <c r="H165" s="147"/>
      <c r="I165" s="147"/>
      <c r="J165" s="147"/>
      <c r="K165" s="148"/>
      <c r="L165" s="148"/>
    </row>
    <row r="166" spans="1:12" ht="15.75" x14ac:dyDescent="0.25">
      <c r="A166" s="142"/>
      <c r="B166" s="143"/>
      <c r="C166" s="144"/>
      <c r="D166" s="143"/>
      <c r="E166" s="145"/>
      <c r="F166" s="146"/>
      <c r="G166" s="146"/>
      <c r="H166" s="147"/>
      <c r="I166" s="147"/>
      <c r="J166" s="147"/>
      <c r="K166" s="148"/>
      <c r="L166" s="148"/>
    </row>
    <row r="167" spans="1:12" ht="15.75" x14ac:dyDescent="0.25">
      <c r="A167" s="142"/>
      <c r="B167" s="143"/>
      <c r="C167" s="144"/>
      <c r="D167" s="143"/>
      <c r="E167" s="145"/>
      <c r="F167" s="146"/>
      <c r="G167" s="146"/>
      <c r="H167" s="147"/>
      <c r="I167" s="147"/>
      <c r="J167" s="147"/>
      <c r="K167" s="148"/>
      <c r="L167" s="148"/>
    </row>
    <row r="168" spans="1:12" ht="15.75" x14ac:dyDescent="0.25">
      <c r="A168" s="142"/>
      <c r="B168" s="143"/>
      <c r="C168" s="144"/>
      <c r="D168" s="143"/>
      <c r="E168" s="145"/>
      <c r="F168" s="146"/>
      <c r="G168" s="146"/>
      <c r="H168" s="147"/>
      <c r="I168" s="147"/>
      <c r="J168" s="147"/>
      <c r="K168" s="148"/>
      <c r="L168" s="148"/>
    </row>
    <row r="169" spans="1:12" ht="15.75" x14ac:dyDescent="0.25">
      <c r="A169" s="142"/>
      <c r="B169" s="143"/>
      <c r="C169" s="144"/>
      <c r="D169" s="143"/>
      <c r="E169" s="145"/>
      <c r="F169" s="146"/>
      <c r="G169" s="146"/>
      <c r="H169" s="147"/>
      <c r="I169" s="147"/>
      <c r="J169" s="147"/>
      <c r="K169" s="148"/>
      <c r="L169" s="148"/>
    </row>
    <row r="170" spans="1:12" ht="15.75" x14ac:dyDescent="0.25">
      <c r="A170" s="142"/>
      <c r="B170" s="143"/>
      <c r="C170" s="144"/>
      <c r="D170" s="143"/>
      <c r="E170" s="145"/>
      <c r="F170" s="146"/>
      <c r="G170" s="146"/>
      <c r="H170" s="147"/>
      <c r="I170" s="147"/>
      <c r="J170" s="147"/>
      <c r="K170" s="148"/>
      <c r="L170" s="148"/>
    </row>
    <row r="171" spans="1:12" ht="15.75" x14ac:dyDescent="0.25">
      <c r="A171" s="149"/>
      <c r="E171" s="140"/>
      <c r="F171" s="140"/>
      <c r="G171" s="140"/>
      <c r="K171" s="140"/>
      <c r="L171" s="148"/>
    </row>
    <row r="172" spans="1:12" x14ac:dyDescent="0.2">
      <c r="E172" s="140"/>
      <c r="F172" s="140"/>
      <c r="G172" s="140"/>
      <c r="K172" s="140"/>
    </row>
    <row r="173" spans="1:12" x14ac:dyDescent="0.2">
      <c r="E173" s="140"/>
      <c r="F173" s="140"/>
      <c r="G173" s="140"/>
      <c r="K173" s="140"/>
    </row>
    <row r="174" spans="1:12" x14ac:dyDescent="0.2">
      <c r="E174" s="140"/>
      <c r="F174" s="140"/>
      <c r="G174" s="140"/>
      <c r="K174" s="140"/>
    </row>
    <row r="175" spans="1:12" x14ac:dyDescent="0.2">
      <c r="E175" s="140"/>
      <c r="F175" s="140"/>
      <c r="G175" s="140"/>
      <c r="K175" s="140"/>
    </row>
  </sheetData>
  <sortState ref="B102:K105">
    <sortCondition descending="1" ref="J102:J105"/>
  </sortState>
  <mergeCells count="14">
    <mergeCell ref="A4:K4"/>
    <mergeCell ref="A1:K1"/>
    <mergeCell ref="A2:E2"/>
    <mergeCell ref="F2:G2"/>
    <mergeCell ref="H2:K2"/>
    <mergeCell ref="A3:K3"/>
    <mergeCell ref="A109:K109"/>
    <mergeCell ref="A71:K71"/>
    <mergeCell ref="A18:K18"/>
    <mergeCell ref="A25:K25"/>
    <mergeCell ref="A49:K49"/>
    <mergeCell ref="A56:K56"/>
    <mergeCell ref="A57:K57"/>
    <mergeCell ref="A65:K65"/>
  </mergeCells>
  <pageMargins left="0.75" right="0.75" top="1" bottom="1" header="0.5" footer="0.5"/>
  <pageSetup paperSize="9" scale="6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"/>
  <sheetViews>
    <sheetView showGridLines="0" showRowColHeaders="0" zoomScale="130" zoomScaleNormal="130" workbookViewId="0">
      <pane ySplit="2" topLeftCell="A3" activePane="bottomLeft" state="frozen"/>
      <selection pane="bottomLeft" activeCell="A87" sqref="A87:L87"/>
    </sheetView>
  </sheetViews>
  <sheetFormatPr baseColWidth="10" defaultColWidth="8.85546875" defaultRowHeight="12.75" x14ac:dyDescent="0.2"/>
  <cols>
    <col min="1" max="1" width="4.5703125" style="140" customWidth="1"/>
    <col min="2" max="2" width="5.42578125" style="140" customWidth="1"/>
    <col min="3" max="3" width="8.42578125" style="140" customWidth="1"/>
    <col min="4" max="4" width="5.42578125" style="140" customWidth="1"/>
    <col min="5" max="5" width="10.42578125" style="151" customWidth="1"/>
    <col min="6" max="6" width="29.5703125" style="152" customWidth="1"/>
    <col min="7" max="7" width="21.5703125" style="152" customWidth="1"/>
    <col min="8" max="10" width="6.85546875" style="140" customWidth="1"/>
    <col min="11" max="11" width="9.5703125" style="153" customWidth="1"/>
    <col min="12" max="16384" width="8.85546875" style="140"/>
  </cols>
  <sheetData>
    <row r="1" spans="1:12" ht="34.5" x14ac:dyDescent="0.45">
      <c r="A1" s="193" t="s">
        <v>182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2" s="141" customFormat="1" ht="26.25" customHeight="1" x14ac:dyDescent="0.35">
      <c r="A2" s="194" t="s">
        <v>47</v>
      </c>
      <c r="B2" s="194"/>
      <c r="C2" s="194"/>
      <c r="D2" s="194"/>
      <c r="E2" s="194"/>
      <c r="F2" s="194" t="s">
        <v>48</v>
      </c>
      <c r="G2" s="194"/>
      <c r="H2" s="194" t="s">
        <v>181</v>
      </c>
      <c r="I2" s="194"/>
      <c r="J2" s="194"/>
      <c r="K2" s="194"/>
    </row>
    <row r="3" spans="1:12" ht="27" x14ac:dyDescent="0.35">
      <c r="A3" s="195" t="s">
        <v>175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2" ht="21" customHeight="1" x14ac:dyDescent="0.3">
      <c r="A4" s="191" t="s">
        <v>176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2" ht="15.75" customHeight="1" x14ac:dyDescent="0.25">
      <c r="A5" s="142">
        <v>1</v>
      </c>
      <c r="B5" s="143">
        <f>'Pulje 1'!A16</f>
        <v>64</v>
      </c>
      <c r="C5" s="144">
        <f>'Pulje 1'!B16</f>
        <v>61</v>
      </c>
      <c r="D5" s="143" t="str">
        <f>'Pulje 1'!C16</f>
        <v>UK</v>
      </c>
      <c r="E5" s="145">
        <f>'Pulje 1'!D16</f>
        <v>38581</v>
      </c>
      <c r="F5" s="146" t="str">
        <f>'Pulje 1'!F16</f>
        <v>Linn Christina Larssen</v>
      </c>
      <c r="G5" s="146" t="str">
        <f>'Pulje 1'!G16</f>
        <v>Larvik AK</v>
      </c>
      <c r="H5" s="147">
        <f>'Pulje 1'!N16</f>
        <v>40</v>
      </c>
      <c r="I5" s="147">
        <f>'Pulje 1'!O16</f>
        <v>55</v>
      </c>
      <c r="J5" s="147">
        <f>'Pulje 1'!P16</f>
        <v>95</v>
      </c>
      <c r="K5" s="148">
        <f>'Pulje 1'!Q16</f>
        <v>127.01268244963435</v>
      </c>
      <c r="L5" s="149"/>
    </row>
    <row r="6" spans="1:12" ht="15.75" customHeight="1" x14ac:dyDescent="0.25">
      <c r="A6" s="142">
        <v>2</v>
      </c>
      <c r="B6" s="143">
        <f>'Pulje 1'!A15</f>
        <v>59</v>
      </c>
      <c r="C6" s="144">
        <f>'Pulje 1'!B15</f>
        <v>55.1</v>
      </c>
      <c r="D6" s="143" t="str">
        <f>'Pulje 1'!C15</f>
        <v>UK</v>
      </c>
      <c r="E6" s="145">
        <f>'Pulje 1'!D15</f>
        <v>38645</v>
      </c>
      <c r="F6" s="146" t="str">
        <f>'Pulje 1'!F15</f>
        <v>Thea Andersen Larsen</v>
      </c>
      <c r="G6" s="146" t="str">
        <f>'Pulje 1'!G15</f>
        <v>Larvik AK</v>
      </c>
      <c r="H6" s="147">
        <f>'Pulje 1'!N15</f>
        <v>39</v>
      </c>
      <c r="I6" s="147">
        <f>'Pulje 1'!O15</f>
        <v>47</v>
      </c>
      <c r="J6" s="147">
        <f>'Pulje 1'!P15</f>
        <v>86</v>
      </c>
      <c r="K6" s="148">
        <f>'Pulje 1'!Q15</f>
        <v>123.00596379146799</v>
      </c>
      <c r="L6" s="149"/>
    </row>
    <row r="7" spans="1:12" ht="15.75" customHeight="1" x14ac:dyDescent="0.25">
      <c r="A7" s="142">
        <v>3</v>
      </c>
      <c r="B7" s="143">
        <f>'Pulje 1'!A13</f>
        <v>55</v>
      </c>
      <c r="C7" s="144">
        <f>'Pulje 1'!B13</f>
        <v>50.9</v>
      </c>
      <c r="D7" s="143" t="str">
        <f>'Pulje 1'!C13</f>
        <v>UK</v>
      </c>
      <c r="E7" s="145">
        <f>'Pulje 1'!D13</f>
        <v>38142</v>
      </c>
      <c r="F7" s="146" t="str">
        <f>'Pulje 1'!F13</f>
        <v>Hanne Synnøve Totland</v>
      </c>
      <c r="G7" s="146" t="str">
        <f>'Pulje 1'!G13</f>
        <v>Gjøvik AK</v>
      </c>
      <c r="H7" s="147">
        <f>'Pulje 1'!N13</f>
        <v>25</v>
      </c>
      <c r="I7" s="147">
        <f>'Pulje 1'!O13</f>
        <v>32</v>
      </c>
      <c r="J7" s="147">
        <f>'Pulje 1'!P13</f>
        <v>57</v>
      </c>
      <c r="K7" s="148">
        <f>'Pulje 1'!Q13</f>
        <v>86.350332442267785</v>
      </c>
      <c r="L7" s="149"/>
    </row>
    <row r="8" spans="1:12" ht="15.75" customHeight="1" x14ac:dyDescent="0.25">
      <c r="A8" s="142">
        <v>4</v>
      </c>
      <c r="B8" s="143">
        <f>'Pulje 1'!A12</f>
        <v>55</v>
      </c>
      <c r="C8" s="144">
        <f>'Pulje 1'!B12</f>
        <v>50.2</v>
      </c>
      <c r="D8" s="143" t="str">
        <f>'Pulje 1'!C12</f>
        <v>UK</v>
      </c>
      <c r="E8" s="145">
        <f>'Pulje 1'!D12</f>
        <v>38239</v>
      </c>
      <c r="F8" s="146" t="str">
        <f>'Pulje 1'!F12</f>
        <v>Iben Karete Karlsen</v>
      </c>
      <c r="G8" s="146" t="str">
        <f>'Pulje 1'!G12</f>
        <v>Gjøvik AK</v>
      </c>
      <c r="H8" s="147">
        <f>'Pulje 1'!N12</f>
        <v>22</v>
      </c>
      <c r="I8" s="147">
        <f>'Pulje 1'!O12</f>
        <v>28</v>
      </c>
      <c r="J8" s="147">
        <f>'Pulje 1'!P12</f>
        <v>50</v>
      </c>
      <c r="K8" s="148">
        <f>'Pulje 1'!Q12</f>
        <v>76.54369326228742</v>
      </c>
      <c r="L8" s="149"/>
    </row>
    <row r="9" spans="1:12" ht="15.75" customHeight="1" x14ac:dyDescent="0.25">
      <c r="A9" s="142">
        <v>5</v>
      </c>
      <c r="B9" s="143">
        <f>'Pulje 1'!A14</f>
        <v>55</v>
      </c>
      <c r="C9" s="144">
        <f>'Pulje 1'!B14</f>
        <v>53.9</v>
      </c>
      <c r="D9" s="143" t="str">
        <f>'Pulje 1'!C14</f>
        <v>UK</v>
      </c>
      <c r="E9" s="145">
        <f>'Pulje 1'!D14</f>
        <v>37978</v>
      </c>
      <c r="F9" s="146" t="str">
        <f>'Pulje 1'!F14</f>
        <v>Louisa Hjelmås</v>
      </c>
      <c r="G9" s="146" t="str">
        <f>'Pulje 1'!G14</f>
        <v>Gjøvik AK</v>
      </c>
      <c r="H9" s="147">
        <f>'Pulje 1'!N14</f>
        <v>22</v>
      </c>
      <c r="I9" s="147">
        <f>'Pulje 1'!O14</f>
        <v>30</v>
      </c>
      <c r="J9" s="147">
        <f>'Pulje 1'!P14</f>
        <v>52</v>
      </c>
      <c r="K9" s="148">
        <f>'Pulje 1'!Q14</f>
        <v>75.539988794122237</v>
      </c>
      <c r="L9" s="149"/>
    </row>
    <row r="10" spans="1:12" ht="15.75" customHeight="1" x14ac:dyDescent="0.25">
      <c r="A10" s="142">
        <v>6</v>
      </c>
      <c r="B10" s="143">
        <f>'Pulje 1'!A9</f>
        <v>40</v>
      </c>
      <c r="C10" s="144">
        <f>'Pulje 1'!B9</f>
        <v>31.8</v>
      </c>
      <c r="D10" s="143" t="str">
        <f>'Pulje 1'!C9</f>
        <v>UK</v>
      </c>
      <c r="E10" s="145">
        <f>'Pulje 1'!D9</f>
        <v>38871</v>
      </c>
      <c r="F10" s="146" t="str">
        <f>'Pulje 1'!F9</f>
        <v>Dalia Hawdeany</v>
      </c>
      <c r="G10" s="146" t="str">
        <f>'Pulje 1'!G9</f>
        <v>Gjøvik AK</v>
      </c>
      <c r="H10" s="147">
        <f>'Pulje 1'!N9</f>
        <v>13</v>
      </c>
      <c r="I10" s="147">
        <f>'Pulje 1'!O9</f>
        <v>17</v>
      </c>
      <c r="J10" s="147">
        <f>'Pulje 1'!P9</f>
        <v>30</v>
      </c>
      <c r="K10" s="148">
        <f>'Pulje 1'!Q9</f>
        <v>69.793250704359792</v>
      </c>
      <c r="L10" s="149"/>
    </row>
    <row r="11" spans="1:12" ht="15.75" customHeight="1" x14ac:dyDescent="0.25">
      <c r="A11" s="142">
        <v>7</v>
      </c>
      <c r="B11" s="143">
        <f>'Pulje 1'!A11</f>
        <v>55</v>
      </c>
      <c r="C11" s="144">
        <f>'Pulje 1'!B11</f>
        <v>51.4</v>
      </c>
      <c r="D11" s="143" t="str">
        <f>'Pulje 1'!C11</f>
        <v>UK</v>
      </c>
      <c r="E11" s="145">
        <f>'Pulje 1'!D11</f>
        <v>38817</v>
      </c>
      <c r="F11" s="146" t="str">
        <f>'Pulje 1'!F11</f>
        <v>Mille Aurora Karlsen</v>
      </c>
      <c r="G11" s="146" t="str">
        <f>'Pulje 1'!G11</f>
        <v>Gjøvik AK</v>
      </c>
      <c r="H11" s="147">
        <f>'Pulje 1'!N11</f>
        <v>18</v>
      </c>
      <c r="I11" s="147">
        <f>'Pulje 1'!O11</f>
        <v>25</v>
      </c>
      <c r="J11" s="147">
        <f>'Pulje 1'!P11</f>
        <v>43</v>
      </c>
      <c r="K11" s="148">
        <f>'Pulje 1'!Q11</f>
        <v>64.66655283016101</v>
      </c>
      <c r="L11" s="149"/>
    </row>
    <row r="12" spans="1:12" ht="15.75" customHeight="1" x14ac:dyDescent="0.25">
      <c r="A12" s="142">
        <v>8</v>
      </c>
      <c r="B12" s="143">
        <f>'Pulje 1'!A10</f>
        <v>45</v>
      </c>
      <c r="C12" s="144">
        <f>'Pulje 1'!B10</f>
        <v>43.8</v>
      </c>
      <c r="D12" s="143" t="str">
        <f>'Pulje 1'!C10</f>
        <v>UK</v>
      </c>
      <c r="E12" s="145">
        <f>'Pulje 1'!D10</f>
        <v>38936</v>
      </c>
      <c r="F12" s="146" t="str">
        <f>'Pulje 1'!F10</f>
        <v>Unni Camilla Bjørgan</v>
      </c>
      <c r="G12" s="146" t="str">
        <f>'Pulje 1'!G10</f>
        <v>Larvik AK</v>
      </c>
      <c r="H12" s="147">
        <f>'Pulje 1'!N10</f>
        <v>14</v>
      </c>
      <c r="I12" s="147">
        <f>'Pulje 1'!O10</f>
        <v>19</v>
      </c>
      <c r="J12" s="147">
        <f>'Pulje 1'!P10</f>
        <v>33</v>
      </c>
      <c r="K12" s="148">
        <f>'Pulje 1'!Q10</f>
        <v>56.401969780046898</v>
      </c>
    </row>
    <row r="13" spans="1:12" ht="15.75" customHeight="1" x14ac:dyDescent="0.25">
      <c r="A13" s="142"/>
      <c r="B13" s="143"/>
      <c r="C13" s="144"/>
      <c r="D13" s="143"/>
      <c r="E13" s="145"/>
      <c r="F13" s="146"/>
      <c r="G13" s="146"/>
      <c r="H13" s="147"/>
      <c r="I13" s="147"/>
      <c r="J13" s="147"/>
      <c r="K13" s="148"/>
    </row>
    <row r="14" spans="1:12" ht="22.5" customHeight="1" x14ac:dyDescent="0.3">
      <c r="A14" s="191" t="s">
        <v>177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</row>
    <row r="15" spans="1:12" ht="15.75" x14ac:dyDescent="0.25">
      <c r="A15" s="142">
        <v>1</v>
      </c>
      <c r="B15" s="143">
        <f>'Resultat ØM kategori'!B21</f>
        <v>76</v>
      </c>
      <c r="C15" s="144">
        <f>'Resultat ØM kategori'!C21</f>
        <v>73.900000000000006</v>
      </c>
      <c r="D15" s="143" t="str">
        <f>'Resultat ØM kategori'!D21</f>
        <v>JK</v>
      </c>
      <c r="E15" s="145">
        <f>'Resultat ØM kategori'!E21</f>
        <v>36232</v>
      </c>
      <c r="F15" s="146" t="str">
        <f>'Resultat ØM kategori'!F21</f>
        <v>Maren Fikse</v>
      </c>
      <c r="G15" s="146" t="str">
        <f>'Resultat ØM kategori'!G21</f>
        <v>Gjøvik AK</v>
      </c>
      <c r="H15" s="147">
        <f>'Resultat ØM kategori'!H21</f>
        <v>75</v>
      </c>
      <c r="I15" s="147">
        <f>'Resultat ØM kategori'!I21</f>
        <v>97</v>
      </c>
      <c r="J15" s="147">
        <f>'Resultat ØM kategori'!J21</f>
        <v>172</v>
      </c>
      <c r="K15" s="148">
        <f>'Resultat ØM kategori'!K21</f>
        <v>206.4002163403029</v>
      </c>
    </row>
    <row r="16" spans="1:12" ht="15.75" x14ac:dyDescent="0.25">
      <c r="A16" s="142">
        <v>2</v>
      </c>
      <c r="B16" s="143">
        <f>'Resultat ØM kategori'!B19</f>
        <v>64</v>
      </c>
      <c r="C16" s="144">
        <f>'Resultat ØM kategori'!C19</f>
        <v>62.2</v>
      </c>
      <c r="D16" s="143" t="str">
        <f>'Resultat ØM kategori'!D19</f>
        <v>JK</v>
      </c>
      <c r="E16" s="145">
        <f>'Resultat ØM kategori'!E19</f>
        <v>37102</v>
      </c>
      <c r="F16" s="146" t="str">
        <f>'Resultat ØM kategori'!F19</f>
        <v>Silje Johnsrud</v>
      </c>
      <c r="G16" s="146" t="str">
        <f>'Resultat ØM kategori'!G19</f>
        <v>Grenland AK</v>
      </c>
      <c r="H16" s="147">
        <f>'Resultat ØM kategori'!H19</f>
        <v>56</v>
      </c>
      <c r="I16" s="147">
        <f>'Resultat ØM kategori'!I19</f>
        <v>73</v>
      </c>
      <c r="J16" s="147">
        <f>'Resultat ØM kategori'!J19</f>
        <v>129</v>
      </c>
      <c r="K16" s="148">
        <f>'Resultat ØM kategori'!K19</f>
        <v>170.39234839105137</v>
      </c>
    </row>
    <row r="17" spans="1:12" ht="15.75" x14ac:dyDescent="0.25">
      <c r="A17" s="142">
        <v>3</v>
      </c>
      <c r="B17" s="143" t="str">
        <f>'Resultat ØM kategori'!B23</f>
        <v>+87</v>
      </c>
      <c r="C17" s="144">
        <f>'Resultat ØM kategori'!C23</f>
        <v>95.4</v>
      </c>
      <c r="D17" s="143" t="str">
        <f>'Resultat ØM kategori'!D23</f>
        <v>JK</v>
      </c>
      <c r="E17" s="145">
        <f>'Resultat ØM kategori'!E23</f>
        <v>37077</v>
      </c>
      <c r="F17" s="146" t="str">
        <f>'Resultat ØM kategori'!F23</f>
        <v>Charlotte Martinsen</v>
      </c>
      <c r="G17" s="146" t="str">
        <f>'Resultat ØM kategori'!G23</f>
        <v>Oslo AK</v>
      </c>
      <c r="H17" s="147">
        <f>'Resultat ØM kategori'!H23</f>
        <v>45</v>
      </c>
      <c r="I17" s="147">
        <f>'Resultat ØM kategori'!I23</f>
        <v>56</v>
      </c>
      <c r="J17" s="147">
        <f>'Resultat ØM kategori'!J23</f>
        <v>101</v>
      </c>
      <c r="K17" s="148">
        <f>'Resultat ØM kategori'!K23</f>
        <v>109.11712454302227</v>
      </c>
    </row>
    <row r="18" spans="1:12" x14ac:dyDescent="0.2">
      <c r="A18" s="150"/>
    </row>
    <row r="19" spans="1:12" ht="22.5" x14ac:dyDescent="0.3">
      <c r="A19" s="191" t="s">
        <v>178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</row>
    <row r="20" spans="1:12" ht="15.75" customHeight="1" x14ac:dyDescent="0.25">
      <c r="A20" s="142">
        <v>1</v>
      </c>
      <c r="B20" s="143">
        <f>'Resultat ØM kategori'!B29</f>
        <v>59</v>
      </c>
      <c r="C20" s="144">
        <f>'Resultat ØM kategori'!C29</f>
        <v>55.7</v>
      </c>
      <c r="D20" s="143" t="str">
        <f>'Resultat ØM kategori'!D29</f>
        <v>SK</v>
      </c>
      <c r="E20" s="145">
        <f>'Resultat ØM kategori'!E29</f>
        <v>35320</v>
      </c>
      <c r="F20" s="146" t="str">
        <f>'Resultat ØM kategori'!F29</f>
        <v>Rebekka Tao Jacobsen</v>
      </c>
      <c r="G20" s="146" t="str">
        <f>'Resultat ØM kategori'!G29</f>
        <v>Larvik AK</v>
      </c>
      <c r="H20" s="147">
        <f>'Resultat ØM kategori'!H29</f>
        <v>72</v>
      </c>
      <c r="I20" s="147">
        <f>'Resultat ØM kategori'!I29</f>
        <v>97</v>
      </c>
      <c r="J20" s="147">
        <f>'Resultat ØM kategori'!J29</f>
        <v>169</v>
      </c>
      <c r="K20" s="148">
        <f>'Resultat ØM kategori'!K29</f>
        <v>239.91033972845023</v>
      </c>
    </row>
    <row r="21" spans="1:12" ht="15.75" customHeight="1" x14ac:dyDescent="0.25">
      <c r="A21" s="142">
        <v>2</v>
      </c>
      <c r="B21" s="143">
        <f>'Resultat ØM kategori'!B45</f>
        <v>76</v>
      </c>
      <c r="C21" s="144">
        <f>'Resultat ØM kategori'!C45</f>
        <v>72</v>
      </c>
      <c r="D21" s="143" t="str">
        <f>'Resultat ØM kategori'!D45</f>
        <v>SK</v>
      </c>
      <c r="E21" s="145">
        <f>'Resultat ØM kategori'!E45</f>
        <v>32509</v>
      </c>
      <c r="F21" s="146" t="str">
        <f>'Resultat ØM kategori'!F45</f>
        <v>Melissa Schanche</v>
      </c>
      <c r="G21" s="146" t="str">
        <f>'Resultat ØM kategori'!G45</f>
        <v>Spydeberg Atletene</v>
      </c>
      <c r="H21" s="147">
        <f>'Resultat ØM kategori'!H45</f>
        <v>85</v>
      </c>
      <c r="I21" s="147">
        <f>'Resultat ØM kategori'!I45</f>
        <v>101</v>
      </c>
      <c r="J21" s="147">
        <f>'Resultat ØM kategori'!J45</f>
        <v>186</v>
      </c>
      <c r="K21" s="148">
        <f>'Resultat ØM kategori'!K45</f>
        <v>226.16737616900494</v>
      </c>
    </row>
    <row r="22" spans="1:12" ht="15.75" customHeight="1" x14ac:dyDescent="0.25">
      <c r="A22" s="142">
        <v>3</v>
      </c>
      <c r="B22" s="143">
        <f>'Resultat ØM kategori'!B39</f>
        <v>64</v>
      </c>
      <c r="C22" s="144">
        <f>'Resultat ØM kategori'!C39</f>
        <v>61.8</v>
      </c>
      <c r="D22" s="143" t="str">
        <f>'Resultat ØM kategori'!D39</f>
        <v>SK</v>
      </c>
      <c r="E22" s="145">
        <f>'Resultat ØM kategori'!E39</f>
        <v>34764</v>
      </c>
      <c r="F22" s="146" t="str">
        <f>'Resultat ØM kategori'!F39</f>
        <v>Lena Richter</v>
      </c>
      <c r="G22" s="146" t="str">
        <f>'Resultat ØM kategori'!G39</f>
        <v>Spydeberg Atletene</v>
      </c>
      <c r="H22" s="147">
        <f>'Resultat ØM kategori'!H39</f>
        <v>71</v>
      </c>
      <c r="I22" s="147">
        <f>'Resultat ØM kategori'!I39</f>
        <v>91</v>
      </c>
      <c r="J22" s="147">
        <f>'Resultat ØM kategori'!J39</f>
        <v>162</v>
      </c>
      <c r="K22" s="148">
        <f>'Resultat ØM kategori'!K39</f>
        <v>214.8354624594414</v>
      </c>
    </row>
    <row r="23" spans="1:12" ht="15.75" customHeight="1" x14ac:dyDescent="0.25">
      <c r="A23" s="142">
        <v>4</v>
      </c>
      <c r="B23" s="143">
        <f>'Resultat ØM kategori'!B34</f>
        <v>64</v>
      </c>
      <c r="C23" s="144">
        <f>'Resultat ØM kategori'!C34</f>
        <v>63</v>
      </c>
      <c r="D23" s="143" t="str">
        <f>'Resultat ØM kategori'!D34</f>
        <v>SK</v>
      </c>
      <c r="E23" s="145">
        <f>'Resultat ØM kategori'!E34</f>
        <v>35388</v>
      </c>
      <c r="F23" s="146" t="str">
        <f>'Resultat ØM kategori'!F34</f>
        <v>Emmy Kristine L. Rustad</v>
      </c>
      <c r="G23" s="146" t="str">
        <f>'Resultat ØM kategori'!G34</f>
        <v>Grenland AK</v>
      </c>
      <c r="H23" s="147">
        <f>'Resultat ØM kategori'!H34</f>
        <v>66</v>
      </c>
      <c r="I23" s="147">
        <f>'Resultat ØM kategori'!I34</f>
        <v>85</v>
      </c>
      <c r="J23" s="147">
        <f>'Resultat ØM kategori'!J34</f>
        <v>151</v>
      </c>
      <c r="K23" s="148">
        <f>'Resultat ØM kategori'!K34</f>
        <v>197.89992403089482</v>
      </c>
    </row>
    <row r="24" spans="1:12" ht="15.75" customHeight="1" x14ac:dyDescent="0.25">
      <c r="A24" s="142">
        <v>5</v>
      </c>
      <c r="B24" s="143">
        <f>'Resultat ØM kategori'!B27</f>
        <v>55</v>
      </c>
      <c r="C24" s="144">
        <f>'Resultat ØM kategori'!C27</f>
        <v>52.2</v>
      </c>
      <c r="D24" s="143" t="str">
        <f>'Resultat ØM kategori'!D27</f>
        <v>SK</v>
      </c>
      <c r="E24" s="145">
        <f>'Resultat ØM kategori'!E27</f>
        <v>31177</v>
      </c>
      <c r="F24" s="146" t="str">
        <f>'Resultat ØM kategori'!F27</f>
        <v>Marie Haakstad</v>
      </c>
      <c r="G24" s="146" t="str">
        <f>'Resultat ØM kategori'!G27</f>
        <v>Spydeberg Atletene</v>
      </c>
      <c r="H24" s="147">
        <f>'Resultat ØM kategori'!H27</f>
        <v>55</v>
      </c>
      <c r="I24" s="147">
        <f>'Resultat ØM kategori'!I27</f>
        <v>71</v>
      </c>
      <c r="J24" s="147">
        <f>'Resultat ØM kategori'!J27</f>
        <v>126</v>
      </c>
      <c r="K24" s="148">
        <f>'Resultat ØM kategori'!K27</f>
        <v>187.33479862758119</v>
      </c>
      <c r="L24" s="149"/>
    </row>
    <row r="25" spans="1:12" ht="15.75" x14ac:dyDescent="0.25">
      <c r="A25" s="142">
        <v>6</v>
      </c>
      <c r="B25" s="143">
        <f>'Resultat ØM kategori'!B26</f>
        <v>55</v>
      </c>
      <c r="C25" s="144">
        <f>'Resultat ØM kategori'!C26</f>
        <v>53.7</v>
      </c>
      <c r="D25" s="143" t="str">
        <f>'Resultat ØM kategori'!D26</f>
        <v>SK</v>
      </c>
      <c r="E25" s="145">
        <f>'Resultat ØM kategori'!E26</f>
        <v>32020</v>
      </c>
      <c r="F25" s="146" t="str">
        <f>'Resultat ØM kategori'!F26</f>
        <v>Kine Krøs</v>
      </c>
      <c r="G25" s="146" t="str">
        <f>'Resultat ØM kategori'!G26</f>
        <v>Spydeberg Atletene</v>
      </c>
      <c r="H25" s="147">
        <f>'Resultat ØM kategori'!H26</f>
        <v>55</v>
      </c>
      <c r="I25" s="147">
        <f>'Resultat ØM kategori'!I26</f>
        <v>72</v>
      </c>
      <c r="J25" s="147">
        <f>'Resultat ØM kategori'!J26</f>
        <v>127</v>
      </c>
      <c r="K25" s="148">
        <f>'Resultat ØM kategori'!K26</f>
        <v>184.98236394714286</v>
      </c>
      <c r="L25" s="149"/>
    </row>
    <row r="26" spans="1:12" ht="15.75" x14ac:dyDescent="0.25">
      <c r="A26" s="142">
        <v>7</v>
      </c>
      <c r="B26" s="143">
        <f>'Resultat ØM kategori'!B42</f>
        <v>71</v>
      </c>
      <c r="C26" s="144">
        <f>'Resultat ØM kategori'!C42</f>
        <v>66.849999999999994</v>
      </c>
      <c r="D26" s="143" t="str">
        <f>'Resultat ØM kategori'!D42</f>
        <v>SK</v>
      </c>
      <c r="E26" s="145">
        <f>'Resultat ØM kategori'!E42</f>
        <v>33506</v>
      </c>
      <c r="F26" s="146" t="str">
        <f>'Resultat ØM kategori'!F42</f>
        <v>Julie Kristine Brotangen</v>
      </c>
      <c r="G26" s="146" t="str">
        <f>'Resultat ØM kategori'!G42</f>
        <v>Gjøvik AK</v>
      </c>
      <c r="H26" s="147">
        <f>'Resultat ØM kategori'!H42</f>
        <v>60</v>
      </c>
      <c r="I26" s="147">
        <f>'Resultat ØM kategori'!I42</f>
        <v>80</v>
      </c>
      <c r="J26" s="147">
        <f>'Resultat ØM kategori'!J42</f>
        <v>140</v>
      </c>
      <c r="K26" s="148">
        <f>'Resultat ØM kategori'!K42</f>
        <v>177.20919671023535</v>
      </c>
      <c r="L26" s="149"/>
    </row>
    <row r="27" spans="1:12" ht="15.75" x14ac:dyDescent="0.25">
      <c r="A27" s="142">
        <v>8</v>
      </c>
      <c r="B27" s="143">
        <f>'Resultat ØM kategori'!B41</f>
        <v>71</v>
      </c>
      <c r="C27" s="144">
        <f>'Resultat ØM kategori'!C41</f>
        <v>68.25</v>
      </c>
      <c r="D27" s="143" t="str">
        <f>'Resultat ØM kategori'!D41</f>
        <v>SK</v>
      </c>
      <c r="E27" s="145">
        <f>'Resultat ØM kategori'!E41</f>
        <v>34690</v>
      </c>
      <c r="F27" s="146" t="str">
        <f>'Resultat ØM kategori'!F41</f>
        <v>Lisbet Lervik</v>
      </c>
      <c r="G27" s="146" t="str">
        <f>'Resultat ØM kategori'!G41</f>
        <v>Lørenskog AK</v>
      </c>
      <c r="H27" s="147">
        <f>'Resultat ØM kategori'!H41</f>
        <v>62</v>
      </c>
      <c r="I27" s="147">
        <f>'Resultat ØM kategori'!I41</f>
        <v>76</v>
      </c>
      <c r="J27" s="147">
        <f>'Resultat ØM kategori'!J41</f>
        <v>138</v>
      </c>
      <c r="K27" s="148">
        <f>'Resultat ØM kategori'!K41</f>
        <v>172.66433383594301</v>
      </c>
      <c r="L27" s="149"/>
    </row>
    <row r="28" spans="1:12" ht="15.75" x14ac:dyDescent="0.25">
      <c r="A28" s="142">
        <v>9</v>
      </c>
      <c r="B28" s="143">
        <f>'Resultat ØM kategori'!B44</f>
        <v>76</v>
      </c>
      <c r="C28" s="144">
        <f>'Resultat ØM kategori'!C44</f>
        <v>73.55</v>
      </c>
      <c r="D28" s="143" t="str">
        <f>'Resultat ØM kategori'!D44</f>
        <v>SK</v>
      </c>
      <c r="E28" s="145">
        <f>'Resultat ØM kategori'!E44</f>
        <v>31662</v>
      </c>
      <c r="F28" s="146" t="str">
        <f>'Resultat ØM kategori'!F44</f>
        <v>Rebecca Tiffin</v>
      </c>
      <c r="G28" s="146" t="str">
        <f>'Resultat ØM kategori'!G44</f>
        <v>Oslo AK</v>
      </c>
      <c r="H28" s="147">
        <f>'Resultat ØM kategori'!H44</f>
        <v>66</v>
      </c>
      <c r="I28" s="147">
        <f>'Resultat ØM kategori'!I44</f>
        <v>74</v>
      </c>
      <c r="J28" s="147">
        <f>'Resultat ØM kategori'!J44</f>
        <v>140</v>
      </c>
      <c r="K28" s="148">
        <f>'Resultat ØM kategori'!K44</f>
        <v>168.39924359278538</v>
      </c>
      <c r="L28" s="149"/>
    </row>
    <row r="29" spans="1:12" ht="15.75" x14ac:dyDescent="0.25">
      <c r="A29" s="142">
        <v>10</v>
      </c>
      <c r="B29" s="143">
        <f>'Resultat ØM kategori'!B30</f>
        <v>59</v>
      </c>
      <c r="C29" s="144">
        <f>'Resultat ØM kategori'!C30</f>
        <v>58.6</v>
      </c>
      <c r="D29" s="143" t="str">
        <f>'Resultat ØM kategori'!D30</f>
        <v>SK</v>
      </c>
      <c r="E29" s="145">
        <f>'Resultat ØM kategori'!E30</f>
        <v>35557</v>
      </c>
      <c r="F29" s="146" t="str">
        <f>'Resultat ØM kategori'!F30</f>
        <v>Sara D. Jacobsen</v>
      </c>
      <c r="G29" s="146" t="str">
        <f>'Resultat ØM kategori'!G30</f>
        <v>Elverum AK</v>
      </c>
      <c r="H29" s="147">
        <f>'Resultat ØM kategori'!H30</f>
        <v>48</v>
      </c>
      <c r="I29" s="147">
        <f>'Resultat ØM kategori'!I30</f>
        <v>73</v>
      </c>
      <c r="J29" s="147">
        <f>'Resultat ØM kategori'!J30</f>
        <v>121</v>
      </c>
      <c r="K29" s="148">
        <f>'Resultat ØM kategori'!K30</f>
        <v>165.99945566914286</v>
      </c>
      <c r="L29" s="149"/>
    </row>
    <row r="30" spans="1:12" ht="15.75" x14ac:dyDescent="0.25">
      <c r="A30" s="142">
        <v>11</v>
      </c>
      <c r="B30" s="143">
        <f>'Resultat ØM kategori'!B35</f>
        <v>64</v>
      </c>
      <c r="C30" s="144">
        <f>'Resultat ØM kategori'!C35</f>
        <v>62.45</v>
      </c>
      <c r="D30" s="143" t="str">
        <f>'Resultat ØM kategori'!D35</f>
        <v>SK</v>
      </c>
      <c r="E30" s="145">
        <f>'Resultat ØM kategori'!E35</f>
        <v>32814</v>
      </c>
      <c r="F30" s="146" t="str">
        <f>'Resultat ØM kategori'!F35</f>
        <v>Aina Stensgård</v>
      </c>
      <c r="G30" s="146" t="str">
        <f>'Resultat ØM kategori'!G35</f>
        <v>Jeløy AK</v>
      </c>
      <c r="H30" s="147">
        <f>'Resultat ØM kategori'!H35</f>
        <v>55</v>
      </c>
      <c r="I30" s="147">
        <f>'Resultat ØM kategori'!I35</f>
        <v>70</v>
      </c>
      <c r="J30" s="147">
        <f>'Resultat ØM kategori'!J35</f>
        <v>125</v>
      </c>
      <c r="K30" s="148">
        <f>'Resultat ØM kategori'!K35</f>
        <v>164.70266420173093</v>
      </c>
      <c r="L30" s="149"/>
    </row>
    <row r="31" spans="1:12" ht="15.75" x14ac:dyDescent="0.25">
      <c r="A31" s="142">
        <v>12</v>
      </c>
      <c r="B31" s="143">
        <f>'Resultat ØM kategori'!B46</f>
        <v>76</v>
      </c>
      <c r="C31" s="144">
        <f>'Resultat ØM kategori'!C46</f>
        <v>74.849999999999994</v>
      </c>
      <c r="D31" s="143" t="str">
        <f>'Resultat ØM kategori'!D46</f>
        <v>SK</v>
      </c>
      <c r="E31" s="145">
        <f>'Resultat ØM kategori'!E46</f>
        <v>32273</v>
      </c>
      <c r="F31" s="146" t="str">
        <f>'Resultat ØM kategori'!F46</f>
        <v>Camilla Reboli Kløvstad</v>
      </c>
      <c r="G31" s="146" t="str">
        <f>'Resultat ØM kategori'!G46</f>
        <v>Spydeberg Atletene</v>
      </c>
      <c r="H31" s="147">
        <f>'Resultat ØM kategori'!H46</f>
        <v>57</v>
      </c>
      <c r="I31" s="147">
        <f>'Resultat ØM kategori'!I46</f>
        <v>75</v>
      </c>
      <c r="J31" s="147">
        <f>'Resultat ØM kategori'!J46</f>
        <v>132</v>
      </c>
      <c r="K31" s="148">
        <f>'Resultat ØM kategori'!K46</f>
        <v>157.40419980807494</v>
      </c>
      <c r="L31" s="149"/>
    </row>
    <row r="32" spans="1:12" ht="15.75" x14ac:dyDescent="0.25">
      <c r="A32" s="142">
        <v>13</v>
      </c>
      <c r="B32" s="143">
        <f>'Resultat ØM kategori'!B47</f>
        <v>76</v>
      </c>
      <c r="C32" s="144">
        <f>'Resultat ØM kategori'!C47</f>
        <v>72.25</v>
      </c>
      <c r="D32" s="143" t="str">
        <f>'Resultat ØM kategori'!D47</f>
        <v>SK</v>
      </c>
      <c r="E32" s="145">
        <f>'Resultat ØM kategori'!E47</f>
        <v>35361</v>
      </c>
      <c r="F32" s="146" t="str">
        <f>'Resultat ØM kategori'!F47</f>
        <v>Elise Sandhaug</v>
      </c>
      <c r="G32" s="146" t="str">
        <f>'Resultat ØM kategori'!G47</f>
        <v>T &amp; IL National</v>
      </c>
      <c r="H32" s="147">
        <f>'Resultat ØM kategori'!H47</f>
        <v>52</v>
      </c>
      <c r="I32" s="147">
        <f>'Resultat ØM kategori'!I47</f>
        <v>73</v>
      </c>
      <c r="J32" s="147">
        <f>'Resultat ØM kategori'!J47</f>
        <v>125</v>
      </c>
      <c r="K32" s="148">
        <f>'Resultat ØM kategori'!K47</f>
        <v>151.72328108662074</v>
      </c>
      <c r="L32" s="149"/>
    </row>
    <row r="33" spans="1:12" ht="15.75" x14ac:dyDescent="0.25">
      <c r="A33" s="142">
        <v>14</v>
      </c>
      <c r="B33" s="143">
        <f>'Resultat ØM kategori'!B31</f>
        <v>59</v>
      </c>
      <c r="C33" s="144">
        <f>'Resultat ØM kategori'!C31</f>
        <v>58.5</v>
      </c>
      <c r="D33" s="143" t="str">
        <f>'Resultat ØM kategori'!D31</f>
        <v>SK</v>
      </c>
      <c r="E33" s="145">
        <f>'Resultat ØM kategori'!E31</f>
        <v>32644</v>
      </c>
      <c r="F33" s="146" t="str">
        <f>'Resultat ØM kategori'!F31</f>
        <v>Linda Kolobekken</v>
      </c>
      <c r="G33" s="146" t="str">
        <f>'Resultat ØM kategori'!G31</f>
        <v>Gjøvik AK</v>
      </c>
      <c r="H33" s="147">
        <f>'Resultat ØM kategori'!H31</f>
        <v>50</v>
      </c>
      <c r="I33" s="147">
        <f>'Resultat ØM kategori'!I31</f>
        <v>60</v>
      </c>
      <c r="J33" s="147">
        <f>'Resultat ØM kategori'!J31</f>
        <v>110</v>
      </c>
      <c r="K33" s="148">
        <f>'Resultat ØM kategori'!K31</f>
        <v>151.07792572008253</v>
      </c>
      <c r="L33" s="149"/>
    </row>
    <row r="34" spans="1:12" ht="15.75" x14ac:dyDescent="0.25">
      <c r="A34" s="142">
        <v>15</v>
      </c>
      <c r="B34" s="143">
        <f>'Resultat ØM kategori'!B32</f>
        <v>59</v>
      </c>
      <c r="C34" s="144">
        <f>'Resultat ØM kategori'!C32</f>
        <v>58.3</v>
      </c>
      <c r="D34" s="143" t="str">
        <f>'Resultat ØM kategori'!D32</f>
        <v>SK</v>
      </c>
      <c r="E34" s="145">
        <f>'Resultat ØM kategori'!E32</f>
        <v>32764</v>
      </c>
      <c r="F34" s="146" t="str">
        <f>'Resultat ØM kategori'!F32</f>
        <v>Karoline Merli</v>
      </c>
      <c r="G34" s="146" t="str">
        <f>'Resultat ØM kategori'!G32</f>
        <v>Spydeberg Atletene</v>
      </c>
      <c r="H34" s="147">
        <f>'Resultat ØM kategori'!H32</f>
        <v>45</v>
      </c>
      <c r="I34" s="147">
        <f>'Resultat ØM kategori'!I32</f>
        <v>57</v>
      </c>
      <c r="J34" s="147">
        <f>'Resultat ØM kategori'!J32</f>
        <v>102</v>
      </c>
      <c r="K34" s="148">
        <f>'Resultat ØM kategori'!K32</f>
        <v>140.406647358116</v>
      </c>
    </row>
    <row r="35" spans="1:12" ht="15.75" x14ac:dyDescent="0.25">
      <c r="A35" s="142">
        <v>16</v>
      </c>
      <c r="B35" s="143">
        <f>'Resultat ØM kategori'!B37</f>
        <v>64</v>
      </c>
      <c r="C35" s="144">
        <f>'Resultat ØM kategori'!C37</f>
        <v>62.9</v>
      </c>
      <c r="D35" s="143" t="str">
        <f>'Resultat ØM kategori'!D37</f>
        <v>SK</v>
      </c>
      <c r="E35" s="145">
        <f>'Resultat ØM kategori'!E37</f>
        <v>34618</v>
      </c>
      <c r="F35" s="146" t="str">
        <f>'Resultat ØM kategori'!F37</f>
        <v>Evelina Galaibo</v>
      </c>
      <c r="G35" s="146" t="str">
        <f>'Resultat ØM kategori'!G37</f>
        <v>Oslo AK</v>
      </c>
      <c r="H35" s="147">
        <f>'Resultat ØM kategori'!H37</f>
        <v>38</v>
      </c>
      <c r="I35" s="147">
        <f>'Resultat ØM kategori'!I37</f>
        <v>51</v>
      </c>
      <c r="J35" s="147">
        <f>'Resultat ØM kategori'!J37</f>
        <v>89</v>
      </c>
      <c r="K35" s="148">
        <f>'Resultat ØM kategori'!K37</f>
        <v>116.75558362205055</v>
      </c>
    </row>
    <row r="36" spans="1:12" ht="15.75" x14ac:dyDescent="0.25">
      <c r="A36" s="142">
        <v>17</v>
      </c>
      <c r="B36" s="143">
        <f>'Resultat ØM kategori'!B36</f>
        <v>64</v>
      </c>
      <c r="C36" s="144">
        <f>'Resultat ØM kategori'!C36</f>
        <v>61.2</v>
      </c>
      <c r="D36" s="143" t="str">
        <f>'Resultat ØM kategori'!D36</f>
        <v>SK</v>
      </c>
      <c r="E36" s="145">
        <f>'Resultat ØM kategori'!E36</f>
        <v>35474</v>
      </c>
      <c r="F36" s="146" t="str">
        <f>'Resultat ØM kategori'!F36</f>
        <v>Iva Rosić</v>
      </c>
      <c r="G36" s="146" t="str">
        <f>'Resultat ØM kategori'!G36</f>
        <v>Oslo AK</v>
      </c>
      <c r="H36" s="147">
        <f>'Resultat ØM kategori'!H36</f>
        <v>37</v>
      </c>
      <c r="I36" s="147">
        <f>'Resultat ØM kategori'!I36</f>
        <v>50</v>
      </c>
      <c r="J36" s="147">
        <f>'Resultat ØM kategori'!J36</f>
        <v>87</v>
      </c>
      <c r="K36" s="148">
        <f>'Resultat ØM kategori'!K36</f>
        <v>116.07817201832422</v>
      </c>
      <c r="L36" s="149"/>
    </row>
    <row r="37" spans="1:12" ht="15.75" x14ac:dyDescent="0.25">
      <c r="A37" s="142">
        <v>18</v>
      </c>
      <c r="B37" s="143">
        <f>'Resultat ØM kategori'!B38</f>
        <v>64</v>
      </c>
      <c r="C37" s="144">
        <f>'Resultat ØM kategori'!C38</f>
        <v>63.8</v>
      </c>
      <c r="D37" s="143" t="str">
        <f>'Resultat ØM kategori'!D38</f>
        <v>SK</v>
      </c>
      <c r="E37" s="145">
        <f>'Resultat ØM kategori'!E38</f>
        <v>32553</v>
      </c>
      <c r="F37" s="146" t="str">
        <f>'Resultat ØM kategori'!F38</f>
        <v>Sara Persson</v>
      </c>
      <c r="G37" s="146" t="str">
        <f>'Resultat ØM kategori'!G38</f>
        <v>Lørenskog AK</v>
      </c>
      <c r="H37" s="147">
        <f>'Resultat ØM kategori'!H38</f>
        <v>37</v>
      </c>
      <c r="I37" s="147">
        <f>'Resultat ØM kategori'!I38</f>
        <v>51</v>
      </c>
      <c r="J37" s="147">
        <f>'Resultat ØM kategori'!J38</f>
        <v>88</v>
      </c>
      <c r="K37" s="148">
        <f>'Resultat ØM kategori'!K38</f>
        <v>114.4589647030552</v>
      </c>
      <c r="L37" s="149"/>
    </row>
    <row r="38" spans="1:12" ht="9.9499999999999993" customHeight="1" x14ac:dyDescent="0.2">
      <c r="A38" s="150"/>
    </row>
    <row r="39" spans="1:12" ht="21" customHeight="1" x14ac:dyDescent="0.3">
      <c r="A39" s="191" t="s">
        <v>42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49"/>
    </row>
    <row r="40" spans="1:12" ht="15.75" x14ac:dyDescent="0.25">
      <c r="A40" s="142">
        <v>1</v>
      </c>
      <c r="B40" s="143">
        <v>64</v>
      </c>
      <c r="C40" s="144">
        <v>62.9</v>
      </c>
      <c r="D40" s="143" t="s">
        <v>98</v>
      </c>
      <c r="E40" s="145">
        <v>29339</v>
      </c>
      <c r="F40" s="146" t="s">
        <v>99</v>
      </c>
      <c r="G40" s="146" t="s">
        <v>100</v>
      </c>
      <c r="H40" s="147">
        <v>52</v>
      </c>
      <c r="I40" s="147">
        <v>66</v>
      </c>
      <c r="J40" s="147">
        <v>118</v>
      </c>
      <c r="K40" s="148">
        <v>173.68508145196637</v>
      </c>
      <c r="L40" s="149"/>
    </row>
    <row r="41" spans="1:12" ht="15.75" x14ac:dyDescent="0.25">
      <c r="A41" s="142">
        <v>2</v>
      </c>
      <c r="B41" s="143">
        <v>87</v>
      </c>
      <c r="C41" s="144">
        <v>83.6</v>
      </c>
      <c r="D41" s="143" t="s">
        <v>103</v>
      </c>
      <c r="E41" s="145">
        <v>24246</v>
      </c>
      <c r="F41" s="146" t="s">
        <v>104</v>
      </c>
      <c r="G41" s="146" t="s">
        <v>74</v>
      </c>
      <c r="H41" s="147">
        <v>37</v>
      </c>
      <c r="I41" s="147">
        <v>45</v>
      </c>
      <c r="J41" s="147">
        <v>82</v>
      </c>
      <c r="K41" s="148">
        <v>124.45648287493974</v>
      </c>
      <c r="L41" s="149"/>
    </row>
    <row r="42" spans="1:12" ht="15.75" x14ac:dyDescent="0.25">
      <c r="A42" s="142">
        <v>3</v>
      </c>
      <c r="B42" s="143">
        <v>71</v>
      </c>
      <c r="C42" s="144">
        <v>68.7</v>
      </c>
      <c r="D42" s="143" t="s">
        <v>101</v>
      </c>
      <c r="E42" s="145">
        <v>28267</v>
      </c>
      <c r="F42" s="146" t="s">
        <v>102</v>
      </c>
      <c r="G42" s="146" t="s">
        <v>93</v>
      </c>
      <c r="H42" s="147">
        <v>31</v>
      </c>
      <c r="I42" s="147">
        <v>46</v>
      </c>
      <c r="J42" s="147">
        <v>77</v>
      </c>
      <c r="K42" s="148">
        <v>111.54511099992462</v>
      </c>
      <c r="L42" s="149"/>
    </row>
    <row r="43" spans="1:12" ht="9.9499999999999993" customHeight="1" x14ac:dyDescent="0.25">
      <c r="A43" s="150"/>
      <c r="B43" s="143"/>
      <c r="C43" s="144"/>
      <c r="D43" s="143"/>
      <c r="E43" s="145"/>
      <c r="F43" s="146"/>
      <c r="G43" s="146"/>
      <c r="H43" s="147"/>
      <c r="I43" s="147"/>
      <c r="J43" s="147"/>
      <c r="K43" s="148"/>
      <c r="L43" s="149"/>
    </row>
    <row r="44" spans="1:12" ht="27" x14ac:dyDescent="0.35">
      <c r="A44" s="192" t="s">
        <v>179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</row>
    <row r="45" spans="1:12" ht="21" customHeight="1" x14ac:dyDescent="0.3">
      <c r="A45" s="191" t="s">
        <v>176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</row>
    <row r="46" spans="1:12" ht="15.75" x14ac:dyDescent="0.25">
      <c r="A46" s="142">
        <v>1</v>
      </c>
      <c r="B46" s="143">
        <f>'Resultat ØM kategori'!B60</f>
        <v>89</v>
      </c>
      <c r="C46" s="144">
        <f>'Resultat ØM kategori'!C60</f>
        <v>89</v>
      </c>
      <c r="D46" s="143" t="str">
        <f>'Resultat ØM kategori'!D60</f>
        <v>UM</v>
      </c>
      <c r="E46" s="145">
        <f>'Resultat ØM kategori'!E60</f>
        <v>37288</v>
      </c>
      <c r="F46" s="146" t="str">
        <f>'Resultat ØM kategori'!F60</f>
        <v>Dennis Lauritsen</v>
      </c>
      <c r="G46" s="146" t="str">
        <f>'Resultat ØM kategori'!G60</f>
        <v>Larvik AK</v>
      </c>
      <c r="H46" s="147">
        <f>'Resultat ØM kategori'!H60</f>
        <v>95</v>
      </c>
      <c r="I46" s="147">
        <f>'Resultat ØM kategori'!I60</f>
        <v>120</v>
      </c>
      <c r="J46" s="147">
        <f>'Resultat ØM kategori'!J60</f>
        <v>215</v>
      </c>
      <c r="K46" s="148">
        <f>'Resultat ØM kategori'!K60</f>
        <v>249.93966522551372</v>
      </c>
    </row>
    <row r="47" spans="1:12" ht="15.75" x14ac:dyDescent="0.25">
      <c r="A47" s="142">
        <v>2</v>
      </c>
      <c r="B47" s="143">
        <f>'Resultat ØM kategori'!B63</f>
        <v>96</v>
      </c>
      <c r="C47" s="144">
        <f>'Resultat ØM kategori'!C63</f>
        <v>93.1</v>
      </c>
      <c r="D47" s="143" t="str">
        <f>'Resultat ØM kategori'!D63</f>
        <v>UM</v>
      </c>
      <c r="E47" s="145">
        <f>'Resultat ØM kategori'!E63</f>
        <v>37723</v>
      </c>
      <c r="F47" s="146" t="str">
        <f>'Resultat ØM kategori'!F63</f>
        <v>Kristian Holm</v>
      </c>
      <c r="G47" s="146" t="str">
        <f>'Resultat ØM kategori'!G63</f>
        <v>Gjøvik AK</v>
      </c>
      <c r="H47" s="147">
        <f>'Resultat ØM kategori'!H63</f>
        <v>55</v>
      </c>
      <c r="I47" s="147">
        <f>'Resultat ØM kategori'!I63</f>
        <v>60</v>
      </c>
      <c r="J47" s="147">
        <f>'Resultat ØM kategori'!J63</f>
        <v>115</v>
      </c>
      <c r="K47" s="148">
        <f>'Resultat ØM kategori'!K63</f>
        <v>131.13160605568837</v>
      </c>
    </row>
    <row r="48" spans="1:12" ht="15.75" x14ac:dyDescent="0.25">
      <c r="A48" s="142">
        <v>3</v>
      </c>
      <c r="B48" s="143">
        <f>'Resultat ØM kategori'!B61</f>
        <v>89</v>
      </c>
      <c r="C48" s="144">
        <f>'Resultat ØM kategori'!C61</f>
        <v>83</v>
      </c>
      <c r="D48" s="143" t="str">
        <f>'Resultat ØM kategori'!D61</f>
        <v>UM</v>
      </c>
      <c r="E48" s="145">
        <f>'Resultat ØM kategori'!E61</f>
        <v>37793</v>
      </c>
      <c r="F48" s="146" t="str">
        <f>'Resultat ØM kategori'!F61</f>
        <v>Eirik Nilsen</v>
      </c>
      <c r="G48" s="146" t="str">
        <f>'Resultat ØM kategori'!G61</f>
        <v>Spydeberg Atletene</v>
      </c>
      <c r="H48" s="147">
        <f>'Resultat ØM kategori'!H61</f>
        <v>45</v>
      </c>
      <c r="I48" s="147">
        <f>'Resultat ØM kategori'!I61</f>
        <v>57</v>
      </c>
      <c r="J48" s="147">
        <f>'Resultat ØM kategori'!J61</f>
        <v>102</v>
      </c>
      <c r="K48" s="148">
        <f>'Resultat ØM kategori'!K61</f>
        <v>122.49866488450299</v>
      </c>
      <c r="L48" s="149"/>
    </row>
    <row r="49" spans="1:12" ht="15.75" x14ac:dyDescent="0.25">
      <c r="A49" s="142">
        <v>4</v>
      </c>
      <c r="B49" s="143">
        <f>'Resultat ØM kategori'!B58</f>
        <v>55</v>
      </c>
      <c r="C49" s="144">
        <f>'Resultat ØM kategori'!C58</f>
        <v>53.3</v>
      </c>
      <c r="D49" s="143" t="str">
        <f>'Resultat ØM kategori'!D58</f>
        <v>UM</v>
      </c>
      <c r="E49" s="145">
        <f>'Resultat ØM kategori'!E58</f>
        <v>38530</v>
      </c>
      <c r="F49" s="146" t="str">
        <f>'Resultat ØM kategori'!F58</f>
        <v>Samuel Rafteseth</v>
      </c>
      <c r="G49" s="146" t="str">
        <f>'Resultat ØM kategori'!G58</f>
        <v>Gjøvik AK</v>
      </c>
      <c r="H49" s="147">
        <f>'Resultat ØM kategori'!H58</f>
        <v>26</v>
      </c>
      <c r="I49" s="147">
        <f>'Resultat ØM kategori'!I58</f>
        <v>35</v>
      </c>
      <c r="J49" s="147">
        <f>'Resultat ØM kategori'!J58</f>
        <v>61</v>
      </c>
      <c r="K49" s="148">
        <f>'Resultat ØM kategori'!K58</f>
        <v>96.997305182696536</v>
      </c>
      <c r="L49" s="149"/>
    </row>
    <row r="50" spans="1:12" x14ac:dyDescent="0.2">
      <c r="A50" s="150"/>
      <c r="L50" s="149"/>
    </row>
    <row r="51" spans="1:12" ht="22.5" x14ac:dyDescent="0.3">
      <c r="A51" s="191" t="s">
        <v>177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49"/>
    </row>
    <row r="52" spans="1:12" ht="15.75" x14ac:dyDescent="0.25">
      <c r="A52" s="142">
        <v>1</v>
      </c>
      <c r="B52" s="143">
        <f>'Resultat ØM kategori'!B69</f>
        <v>96</v>
      </c>
      <c r="C52" s="144">
        <f>'Resultat ØM kategori'!C69</f>
        <v>92.4</v>
      </c>
      <c r="D52" s="143" t="str">
        <f>'Resultat ØM kategori'!D69</f>
        <v>JM</v>
      </c>
      <c r="E52" s="145">
        <f>'Resultat ØM kategori'!E69</f>
        <v>36416</v>
      </c>
      <c r="F52" s="146" t="str">
        <f>'Resultat ØM kategori'!F69</f>
        <v>Vetle Andersen</v>
      </c>
      <c r="G52" s="146" t="str">
        <f>'Resultat ØM kategori'!G69</f>
        <v>Larvik AK</v>
      </c>
      <c r="H52" s="147">
        <f>'Resultat ØM kategori'!H69</f>
        <v>95</v>
      </c>
      <c r="I52" s="147">
        <f>'Resultat ØM kategori'!I69</f>
        <v>125</v>
      </c>
      <c r="J52" s="147">
        <f>'Resultat ØM kategori'!J69</f>
        <v>220</v>
      </c>
      <c r="K52" s="148">
        <f>'Resultat ØM kategori'!K69</f>
        <v>251.65036957031069</v>
      </c>
    </row>
    <row r="53" spans="1:12" ht="15.75" x14ac:dyDescent="0.25">
      <c r="A53" s="142">
        <v>2</v>
      </c>
      <c r="B53" s="143">
        <f>'Resultat ØM kategori'!B66</f>
        <v>89</v>
      </c>
      <c r="C53" s="144">
        <f>'Resultat ØM kategori'!C66</f>
        <v>82.9</v>
      </c>
      <c r="D53" s="143" t="str">
        <f>'Resultat ØM kategori'!D66</f>
        <v>JM</v>
      </c>
      <c r="E53" s="145">
        <f>'Resultat ØM kategori'!E66</f>
        <v>36663</v>
      </c>
      <c r="F53" s="146" t="str">
        <f>'Resultat ØM kategori'!F66</f>
        <v>John Vidar Lund</v>
      </c>
      <c r="G53" s="146" t="str">
        <f>'Resultat ØM kategori'!G66</f>
        <v>T &amp; IL National</v>
      </c>
      <c r="H53" s="147">
        <f>'Resultat ØM kategori'!H66</f>
        <v>76</v>
      </c>
      <c r="I53" s="147">
        <f>'Resultat ØM kategori'!I66</f>
        <v>100</v>
      </c>
      <c r="J53" s="147">
        <f>'Resultat ØM kategori'!J66</f>
        <v>176</v>
      </c>
      <c r="K53" s="148">
        <f>'Resultat ØM kategori'!K66</f>
        <v>211.49501146643155</v>
      </c>
    </row>
    <row r="54" spans="1:12" ht="15.75" x14ac:dyDescent="0.25">
      <c r="A54" s="142">
        <v>3</v>
      </c>
      <c r="B54" s="143">
        <f>'Resultat ØM kategori'!B67</f>
        <v>89</v>
      </c>
      <c r="C54" s="144">
        <f>'Resultat ØM kategori'!C67</f>
        <v>86</v>
      </c>
      <c r="D54" s="143" t="str">
        <f>'Resultat ØM kategori'!D67</f>
        <v>JM</v>
      </c>
      <c r="E54" s="145">
        <f>'Resultat ØM kategori'!E67</f>
        <v>37164</v>
      </c>
      <c r="F54" s="146" t="str">
        <f>'Resultat ØM kategori'!F67</f>
        <v>Trond Ansgar Karlsen</v>
      </c>
      <c r="G54" s="146" t="str">
        <f>'Resultat ØM kategori'!G67</f>
        <v>Grenland AK</v>
      </c>
      <c r="H54" s="147">
        <f>'Resultat ØM kategori'!H67</f>
        <v>75</v>
      </c>
      <c r="I54" s="147">
        <f>'Resultat ØM kategori'!I67</f>
        <v>88</v>
      </c>
      <c r="J54" s="147">
        <f>'Resultat ØM kategori'!J67</f>
        <v>163</v>
      </c>
      <c r="K54" s="148">
        <f>'Resultat ØM kategori'!K67</f>
        <v>192.46669820374123</v>
      </c>
      <c r="L54" s="149"/>
    </row>
    <row r="55" spans="1:12" x14ac:dyDescent="0.2">
      <c r="A55" s="150"/>
      <c r="L55" s="149"/>
    </row>
    <row r="56" spans="1:12" ht="22.5" x14ac:dyDescent="0.3">
      <c r="A56" s="191" t="s">
        <v>178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49"/>
    </row>
    <row r="57" spans="1:12" ht="15.75" customHeight="1" x14ac:dyDescent="0.25">
      <c r="A57" s="142">
        <v>1</v>
      </c>
      <c r="B57" s="143">
        <f>'Resultat ØM kategori'!B72</f>
        <v>73</v>
      </c>
      <c r="C57" s="144">
        <f>'Resultat ØM kategori'!C72</f>
        <v>67.400000000000006</v>
      </c>
      <c r="D57" s="143" t="str">
        <f>'Resultat ØM kategori'!D72</f>
        <v>SM</v>
      </c>
      <c r="E57" s="145">
        <f>'Resultat ØM kategori'!E72</f>
        <v>33342</v>
      </c>
      <c r="F57" s="146" t="str">
        <f>'Resultat ØM kategori'!F72</f>
        <v>Daniel Roness</v>
      </c>
      <c r="G57" s="146" t="str">
        <f>'Resultat ØM kategori'!G72</f>
        <v>Spydeberg Atletene</v>
      </c>
      <c r="H57" s="147">
        <f>'Resultat ØM kategori'!H72</f>
        <v>114</v>
      </c>
      <c r="I57" s="147">
        <f>'Resultat ØM kategori'!I72</f>
        <v>140</v>
      </c>
      <c r="J57" s="147">
        <f>'Resultat ØM kategori'!J72</f>
        <v>254</v>
      </c>
      <c r="K57" s="148">
        <f>'Resultat ØM kategori'!K72</f>
        <v>342.55895754454849</v>
      </c>
      <c r="L57" s="149"/>
    </row>
    <row r="58" spans="1:12" ht="15.75" customHeight="1" x14ac:dyDescent="0.25">
      <c r="A58" s="142">
        <v>2</v>
      </c>
      <c r="B58" s="143">
        <f>'Resultat ØM kategori'!B88</f>
        <v>89</v>
      </c>
      <c r="C58" s="144">
        <f>'Resultat ØM kategori'!C88</f>
        <v>88.8</v>
      </c>
      <c r="D58" s="143" t="str">
        <f>'Resultat ØM kategori'!D88</f>
        <v>SM</v>
      </c>
      <c r="E58" s="145">
        <f>'Resultat ØM kategori'!E88</f>
        <v>34899</v>
      </c>
      <c r="F58" s="146" t="str">
        <f>'Resultat ØM kategori'!F88</f>
        <v>Mats Olsen</v>
      </c>
      <c r="G58" s="146" t="str">
        <f>'Resultat ØM kategori'!G88</f>
        <v>Tønsberg-Kam.</v>
      </c>
      <c r="H58" s="147">
        <f>'Resultat ØM kategori'!H88</f>
        <v>122</v>
      </c>
      <c r="I58" s="147">
        <f>'Resultat ØM kategori'!I88</f>
        <v>162</v>
      </c>
      <c r="J58" s="147">
        <f>'Resultat ØM kategori'!J88</f>
        <v>284</v>
      </c>
      <c r="K58" s="148">
        <f>'Resultat ØM kategori'!K88</f>
        <v>330.48298660901611</v>
      </c>
      <c r="L58" s="149"/>
    </row>
    <row r="59" spans="1:12" ht="15.75" x14ac:dyDescent="0.25">
      <c r="A59" s="142">
        <v>3</v>
      </c>
      <c r="B59" s="143">
        <f>'Resultat ØM kategori'!B80</f>
        <v>81</v>
      </c>
      <c r="C59" s="144">
        <f>'Resultat ØM kategori'!C80</f>
        <v>80.599999999999994</v>
      </c>
      <c r="D59" s="143" t="str">
        <f>'Resultat ØM kategori'!D80</f>
        <v>SM</v>
      </c>
      <c r="E59" s="145">
        <f>'Resultat ØM kategori'!E80</f>
        <v>31220</v>
      </c>
      <c r="F59" s="146" t="str">
        <f>'Resultat ØM kategori'!F80</f>
        <v>Tomas Fjeldberg</v>
      </c>
      <c r="G59" s="146" t="str">
        <f>'Resultat ØM kategori'!G80</f>
        <v>Spydeberg Atletene</v>
      </c>
      <c r="H59" s="147">
        <f>'Resultat ØM kategori'!H80</f>
        <v>125</v>
      </c>
      <c r="I59" s="147">
        <f>'Resultat ØM kategori'!I80</f>
        <v>142</v>
      </c>
      <c r="J59" s="147">
        <f>'Resultat ØM kategori'!J80</f>
        <v>267</v>
      </c>
      <c r="K59" s="148">
        <f>'Resultat ØM kategori'!K80</f>
        <v>325.38467241534835</v>
      </c>
      <c r="L59" s="149"/>
    </row>
    <row r="60" spans="1:12" ht="15.75" x14ac:dyDescent="0.25">
      <c r="A60" s="142">
        <v>4</v>
      </c>
      <c r="B60" s="143">
        <f>'Resultat ØM kategori'!B93</f>
        <v>96</v>
      </c>
      <c r="C60" s="144">
        <f>'Resultat ØM kategori'!C93</f>
        <v>90</v>
      </c>
      <c r="D60" s="143" t="str">
        <f>'Resultat ØM kategori'!D93</f>
        <v>SM</v>
      </c>
      <c r="E60" s="145">
        <f>'Resultat ØM kategori'!E93</f>
        <v>33427</v>
      </c>
      <c r="F60" s="146" t="str">
        <f>'Resultat ØM kategori'!F93</f>
        <v>Eirik Mølmshaug</v>
      </c>
      <c r="G60" s="146" t="str">
        <f>'Resultat ØM kategori'!G93</f>
        <v>Lørenskog AK</v>
      </c>
      <c r="H60" s="147">
        <f>'Resultat ØM kategori'!H93</f>
        <v>115</v>
      </c>
      <c r="I60" s="147">
        <f>'Resultat ØM kategori'!I93</f>
        <v>158</v>
      </c>
      <c r="J60" s="147">
        <f>'Resultat ØM kategori'!J93</f>
        <v>273</v>
      </c>
      <c r="K60" s="148">
        <f>'Resultat ØM kategori'!K93</f>
        <v>315.80932911301886</v>
      </c>
      <c r="L60" s="149"/>
    </row>
    <row r="61" spans="1:12" ht="15.75" x14ac:dyDescent="0.25">
      <c r="A61" s="142">
        <v>5</v>
      </c>
      <c r="B61" s="143">
        <f>'Resultat ØM kategori'!B81</f>
        <v>81</v>
      </c>
      <c r="C61" s="144">
        <f>'Resultat ØM kategori'!C81</f>
        <v>79.2</v>
      </c>
      <c r="D61" s="143" t="str">
        <f>'Resultat ØM kategori'!D81</f>
        <v>SM</v>
      </c>
      <c r="E61" s="145">
        <f>'Resultat ØM kategori'!E81</f>
        <v>34601</v>
      </c>
      <c r="F61" s="146" t="str">
        <f>'Resultat ØM kategori'!F81</f>
        <v>Reza Benorouz</v>
      </c>
      <c r="G61" s="146" t="str">
        <f>'Resultat ØM kategori'!G81</f>
        <v>Spydeberg Atletene</v>
      </c>
      <c r="H61" s="147">
        <f>'Resultat ØM kategori'!H81</f>
        <v>108</v>
      </c>
      <c r="I61" s="147">
        <f>'Resultat ØM kategori'!I81</f>
        <v>136</v>
      </c>
      <c r="J61" s="147">
        <f>'Resultat ØM kategori'!J81</f>
        <v>244</v>
      </c>
      <c r="K61" s="148">
        <f>'Resultat ØM kategori'!K81</f>
        <v>300.04539783538098</v>
      </c>
      <c r="L61" s="149"/>
    </row>
    <row r="62" spans="1:12" ht="15.75" x14ac:dyDescent="0.25">
      <c r="A62" s="142">
        <v>6</v>
      </c>
      <c r="B62" s="143">
        <f>'Resultat ØM kategori'!B73</f>
        <v>73</v>
      </c>
      <c r="C62" s="144">
        <f>'Resultat ØM kategori'!C73</f>
        <v>72.599999999999994</v>
      </c>
      <c r="D62" s="143" t="str">
        <f>'Resultat ØM kategori'!D73</f>
        <v>SM</v>
      </c>
      <c r="E62" s="145">
        <f>'Resultat ØM kategori'!E73</f>
        <v>32995</v>
      </c>
      <c r="F62" s="146" t="str">
        <f>'Resultat ØM kategori'!F73</f>
        <v>Fredrik Kvist Gyllensten</v>
      </c>
      <c r="G62" s="146" t="str">
        <f>'Resultat ØM kategori'!G73</f>
        <v>Christiania AK</v>
      </c>
      <c r="H62" s="147">
        <f>'Resultat ØM kategori'!H73</f>
        <v>101</v>
      </c>
      <c r="I62" s="147">
        <f>'Resultat ØM kategori'!I73</f>
        <v>125</v>
      </c>
      <c r="J62" s="147">
        <f>'Resultat ØM kategori'!J73</f>
        <v>226</v>
      </c>
      <c r="K62" s="148">
        <f>'Resultat ØM kategori'!K73</f>
        <v>291.48628719228782</v>
      </c>
      <c r="L62" s="149"/>
    </row>
    <row r="63" spans="1:12" ht="15.75" customHeight="1" x14ac:dyDescent="0.25">
      <c r="A63" s="142">
        <v>7</v>
      </c>
      <c r="B63" s="143" t="str">
        <f>'Resultat ØM kategori'!B102</f>
        <v>109</v>
      </c>
      <c r="C63" s="144">
        <f>'Resultat ØM kategori'!C102</f>
        <v>105</v>
      </c>
      <c r="D63" s="143" t="str">
        <f>'Resultat ØM kategori'!D102</f>
        <v>SM</v>
      </c>
      <c r="E63" s="145">
        <f>'Resultat ØM kategori'!E102</f>
        <v>32405</v>
      </c>
      <c r="F63" s="146" t="str">
        <f>'Resultat ØM kategori'!F102</f>
        <v>Lars Joachim Nilsen</v>
      </c>
      <c r="G63" s="146" t="str">
        <f>'Resultat ØM kategori'!G102</f>
        <v>T &amp; IL National</v>
      </c>
      <c r="H63" s="147">
        <f>'Resultat ØM kategori'!H102</f>
        <v>115</v>
      </c>
      <c r="I63" s="147">
        <f>'Resultat ØM kategori'!I102</f>
        <v>148</v>
      </c>
      <c r="J63" s="147">
        <f>'Resultat ØM kategori'!J102</f>
        <v>263</v>
      </c>
      <c r="K63" s="148">
        <f>'Resultat ØM kategori'!K102</f>
        <v>286.67203094986542</v>
      </c>
      <c r="L63" s="149"/>
    </row>
    <row r="64" spans="1:12" ht="15.75" customHeight="1" x14ac:dyDescent="0.25">
      <c r="A64" s="142">
        <v>8</v>
      </c>
      <c r="B64" s="143">
        <f>'Resultat ØM kategori'!B98</f>
        <v>102</v>
      </c>
      <c r="C64" s="144">
        <f>'Resultat ØM kategori'!C98</f>
        <v>101.1</v>
      </c>
      <c r="D64" s="143" t="str">
        <f>'Resultat ØM kategori'!D98</f>
        <v>SM</v>
      </c>
      <c r="E64" s="145">
        <f>'Resultat ØM kategori'!E98</f>
        <v>33892</v>
      </c>
      <c r="F64" s="146" t="str">
        <f>'Resultat ØM kategori'!F98</f>
        <v>Jørgen Kjellevand</v>
      </c>
      <c r="G64" s="146" t="str">
        <f>'Resultat ØM kategori'!G98</f>
        <v>Spydeberg Atletene</v>
      </c>
      <c r="H64" s="147">
        <f>'Resultat ØM kategori'!H98</f>
        <v>116</v>
      </c>
      <c r="I64" s="147">
        <f>'Resultat ØM kategori'!I98</f>
        <v>140</v>
      </c>
      <c r="J64" s="147">
        <f>'Resultat ØM kategori'!J98</f>
        <v>256</v>
      </c>
      <c r="K64" s="148">
        <f>'Resultat ØM kategori'!K98</f>
        <v>282.74061889980413</v>
      </c>
      <c r="L64" s="149"/>
    </row>
    <row r="65" spans="1:12" ht="15.75" x14ac:dyDescent="0.25">
      <c r="A65" s="142">
        <v>9</v>
      </c>
      <c r="B65" s="143">
        <f>'Resultat ØM kategori'!B89</f>
        <v>89</v>
      </c>
      <c r="C65" s="144">
        <f>'Resultat ØM kategori'!C89</f>
        <v>85.8</v>
      </c>
      <c r="D65" s="143" t="str">
        <f>'Resultat ØM kategori'!D89</f>
        <v>SM</v>
      </c>
      <c r="E65" s="145">
        <f>'Resultat ØM kategori'!E89</f>
        <v>35341</v>
      </c>
      <c r="F65" s="146" t="str">
        <f>'Resultat ØM kategori'!F89</f>
        <v>Eivind Kleven Hagen</v>
      </c>
      <c r="G65" s="146" t="str">
        <f>'Resultat ØM kategori'!G89</f>
        <v>Oslo AK</v>
      </c>
      <c r="H65" s="147">
        <f>'Resultat ØM kategori'!H89</f>
        <v>107</v>
      </c>
      <c r="I65" s="147">
        <f>'Resultat ØM kategori'!I89</f>
        <v>132</v>
      </c>
      <c r="J65" s="147">
        <f>'Resultat ØM kategori'!J89</f>
        <v>239</v>
      </c>
      <c r="K65" s="148">
        <f>'Resultat ØM kategori'!K89</f>
        <v>282.51256306648094</v>
      </c>
      <c r="L65" s="149"/>
    </row>
    <row r="66" spans="1:12" ht="15.75" x14ac:dyDescent="0.25">
      <c r="A66" s="142">
        <v>10</v>
      </c>
      <c r="B66" s="143">
        <f>'Resultat ØM kategori'!B82</f>
        <v>81</v>
      </c>
      <c r="C66" s="144">
        <f>'Resultat ØM kategori'!C82</f>
        <v>80.099999999999994</v>
      </c>
      <c r="D66" s="143" t="str">
        <f>'Resultat ØM kategori'!D82</f>
        <v>SM</v>
      </c>
      <c r="E66" s="145">
        <f>'Resultat ØM kategori'!E82</f>
        <v>32640</v>
      </c>
      <c r="F66" s="146" t="str">
        <f>'Resultat ØM kategori'!F82</f>
        <v>Petter Jonas Nord</v>
      </c>
      <c r="G66" s="146" t="str">
        <f>'Resultat ØM kategori'!G82</f>
        <v>Christiania AK</v>
      </c>
      <c r="H66" s="147">
        <f>'Resultat ØM kategori'!H82</f>
        <v>100</v>
      </c>
      <c r="I66" s="147">
        <f>'Resultat ØM kategori'!I82</f>
        <v>130</v>
      </c>
      <c r="J66" s="147">
        <f>'Resultat ØM kategori'!J82</f>
        <v>230</v>
      </c>
      <c r="K66" s="148">
        <f>'Resultat ØM kategori'!K82</f>
        <v>281.18538039276024</v>
      </c>
      <c r="L66" s="149"/>
    </row>
    <row r="67" spans="1:12" ht="15.75" x14ac:dyDescent="0.25">
      <c r="A67" s="142">
        <v>11</v>
      </c>
      <c r="B67" s="143">
        <f>'Resultat ØM kategori'!B83</f>
        <v>81</v>
      </c>
      <c r="C67" s="144">
        <f>'Resultat ØM kategori'!C83</f>
        <v>77.900000000000006</v>
      </c>
      <c r="D67" s="143" t="str">
        <f>'Resultat ØM kategori'!D83</f>
        <v>SM</v>
      </c>
      <c r="E67" s="145">
        <f>'Resultat ØM kategori'!E83</f>
        <v>34773</v>
      </c>
      <c r="F67" s="146" t="str">
        <f>'Resultat ØM kategori'!F83</f>
        <v>Hemen Palani</v>
      </c>
      <c r="G67" s="146" t="str">
        <f>'Resultat ØM kategori'!G83</f>
        <v>Lørenskog AK</v>
      </c>
      <c r="H67" s="147">
        <f>'Resultat ØM kategori'!H83</f>
        <v>100</v>
      </c>
      <c r="I67" s="147">
        <f>'Resultat ØM kategori'!I83</f>
        <v>125</v>
      </c>
      <c r="J67" s="147">
        <f>'Resultat ØM kategori'!J83</f>
        <v>225</v>
      </c>
      <c r="K67" s="148">
        <f>'Resultat ØM kategori'!K83</f>
        <v>279.09623852933146</v>
      </c>
      <c r="L67" s="149"/>
    </row>
    <row r="68" spans="1:12" ht="15.75" x14ac:dyDescent="0.25">
      <c r="A68" s="142">
        <v>12</v>
      </c>
      <c r="B68" s="143">
        <f>'Resultat ØM kategori'!B84</f>
        <v>81</v>
      </c>
      <c r="C68" s="144">
        <f>'Resultat ØM kategori'!C84</f>
        <v>73.8</v>
      </c>
      <c r="D68" s="143" t="str">
        <f>'Resultat ØM kategori'!D84</f>
        <v>SM</v>
      </c>
      <c r="E68" s="145">
        <f>'Resultat ØM kategori'!E84</f>
        <v>34358</v>
      </c>
      <c r="F68" s="146" t="str">
        <f>'Resultat ØM kategori'!F84</f>
        <v>Danny Duy Vo</v>
      </c>
      <c r="G68" s="146" t="str">
        <f>'Resultat ØM kategori'!G84</f>
        <v>Grenland AK</v>
      </c>
      <c r="H68" s="147">
        <f>'Resultat ØM kategori'!H84</f>
        <v>95</v>
      </c>
      <c r="I68" s="147">
        <f>'Resultat ØM kategori'!I84</f>
        <v>117</v>
      </c>
      <c r="J68" s="147">
        <f>'Resultat ØM kategori'!J84</f>
        <v>212</v>
      </c>
      <c r="K68" s="148">
        <f>'Resultat ØM kategori'!K84</f>
        <v>270.8812283342553</v>
      </c>
      <c r="L68" s="149"/>
    </row>
    <row r="69" spans="1:12" ht="15.75" x14ac:dyDescent="0.25">
      <c r="A69" s="142">
        <v>13</v>
      </c>
      <c r="B69" s="143">
        <f>'Resultat ØM kategori'!B75</f>
        <v>73</v>
      </c>
      <c r="C69" s="144">
        <f>'Resultat ØM kategori'!C75</f>
        <v>70.099999999999994</v>
      </c>
      <c r="D69" s="143" t="str">
        <f>'Resultat ØM kategori'!D75</f>
        <v>SM</v>
      </c>
      <c r="E69" s="145">
        <f>'Resultat ØM kategori'!E75</f>
        <v>33003</v>
      </c>
      <c r="F69" s="146" t="str">
        <f>'Resultat ØM kategori'!F75</f>
        <v>Michael Rosenberg</v>
      </c>
      <c r="G69" s="146" t="str">
        <f>'Resultat ØM kategori'!G75</f>
        <v>Elverum AK</v>
      </c>
      <c r="H69" s="147">
        <f>'Resultat ØM kategori'!H75</f>
        <v>89</v>
      </c>
      <c r="I69" s="147">
        <f>'Resultat ØM kategori'!I75</f>
        <v>114</v>
      </c>
      <c r="J69" s="147">
        <f>'Resultat ØM kategori'!J75</f>
        <v>203</v>
      </c>
      <c r="K69" s="148">
        <f>'Resultat ØM kategori'!K75</f>
        <v>267.27226222375702</v>
      </c>
      <c r="L69" s="149"/>
    </row>
    <row r="70" spans="1:12" ht="15.75" x14ac:dyDescent="0.25">
      <c r="A70" s="142">
        <v>14</v>
      </c>
      <c r="B70" s="143">
        <f>'Resultat ØM kategori'!B74</f>
        <v>73</v>
      </c>
      <c r="C70" s="144">
        <f>'Resultat ØM kategori'!C74</f>
        <v>71.5</v>
      </c>
      <c r="D70" s="143" t="str">
        <f>'Resultat ØM kategori'!D74</f>
        <v>SM</v>
      </c>
      <c r="E70" s="145">
        <f>'Resultat ØM kategori'!E74</f>
        <v>31229</v>
      </c>
      <c r="F70" s="146" t="str">
        <f>'Resultat ØM kategori'!F74</f>
        <v>Mauricio Kjeldner</v>
      </c>
      <c r="G70" s="146" t="str">
        <f>'Resultat ØM kategori'!G74</f>
        <v>Spydeberg Atletene</v>
      </c>
      <c r="H70" s="147">
        <f>'Resultat ØM kategori'!H74</f>
        <v>85</v>
      </c>
      <c r="I70" s="147">
        <f>'Resultat ØM kategori'!I74</f>
        <v>120</v>
      </c>
      <c r="J70" s="147">
        <f>'Resultat ØM kategori'!J74</f>
        <v>205</v>
      </c>
      <c r="K70" s="148">
        <f>'Resultat ØM kategori'!K74</f>
        <v>266.75916447193202</v>
      </c>
      <c r="L70" s="149"/>
    </row>
    <row r="71" spans="1:12" ht="15.75" x14ac:dyDescent="0.25">
      <c r="A71" s="142">
        <v>15</v>
      </c>
      <c r="B71" s="143">
        <f>'Resultat ØM kategori'!B76</f>
        <v>73</v>
      </c>
      <c r="C71" s="144">
        <f>'Resultat ØM kategori'!C76</f>
        <v>71</v>
      </c>
      <c r="D71" s="143" t="str">
        <f>'Resultat ØM kategori'!D76</f>
        <v>SM</v>
      </c>
      <c r="E71" s="145">
        <f>'Resultat ØM kategori'!E76</f>
        <v>34912</v>
      </c>
      <c r="F71" s="146" t="str">
        <f>'Resultat ØM kategori'!F76</f>
        <v>Richard Minge</v>
      </c>
      <c r="G71" s="146" t="str">
        <f>'Resultat ØM kategori'!G76</f>
        <v>T &amp; IL National</v>
      </c>
      <c r="H71" s="147">
        <f>'Resultat ØM kategori'!H76</f>
        <v>90</v>
      </c>
      <c r="I71" s="147">
        <f>'Resultat ØM kategori'!I76</f>
        <v>113</v>
      </c>
      <c r="J71" s="147">
        <f>'Resultat ØM kategori'!J76</f>
        <v>203</v>
      </c>
      <c r="K71" s="148">
        <f>'Resultat ØM kategori'!K76</f>
        <v>265.2503661569159</v>
      </c>
      <c r="L71" s="149"/>
    </row>
    <row r="72" spans="1:12" ht="15.75" x14ac:dyDescent="0.25">
      <c r="A72" s="142">
        <v>16</v>
      </c>
      <c r="B72" s="143">
        <f>'Resultat ØM kategori'!B90</f>
        <v>89</v>
      </c>
      <c r="C72" s="144">
        <f>'Resultat ØM kategori'!C90</f>
        <v>85</v>
      </c>
      <c r="D72" s="143" t="str">
        <f>'Resultat ØM kategori'!D90</f>
        <v>SM</v>
      </c>
      <c r="E72" s="145">
        <f>'Resultat ØM kategori'!E90</f>
        <v>34529</v>
      </c>
      <c r="F72" s="146" t="str">
        <f>'Resultat ØM kategori'!F90</f>
        <v>Simen Leithe Tajet</v>
      </c>
      <c r="G72" s="146" t="str">
        <f>'Resultat ØM kategori'!G90</f>
        <v>Oslo AK</v>
      </c>
      <c r="H72" s="147">
        <f>'Resultat ØM kategori'!H90</f>
        <v>100</v>
      </c>
      <c r="I72" s="147">
        <f>'Resultat ØM kategori'!I90</f>
        <v>121</v>
      </c>
      <c r="J72" s="147">
        <f>'Resultat ØM kategori'!J90</f>
        <v>221</v>
      </c>
      <c r="K72" s="148">
        <f>'Resultat ØM kategori'!K90</f>
        <v>262.3893670934192</v>
      </c>
      <c r="L72" s="149"/>
    </row>
    <row r="73" spans="1:12" ht="15.75" x14ac:dyDescent="0.25">
      <c r="A73" s="142">
        <v>17</v>
      </c>
      <c r="B73" s="143">
        <f>'Resultat ØM kategori'!B99</f>
        <v>102</v>
      </c>
      <c r="C73" s="144">
        <f>'Resultat ØM kategori'!C99</f>
        <v>99.2</v>
      </c>
      <c r="D73" s="143" t="str">
        <f>'Resultat ØM kategori'!D99</f>
        <v>SM</v>
      </c>
      <c r="E73" s="145">
        <f>'Resultat ØM kategori'!E99</f>
        <v>32818</v>
      </c>
      <c r="F73" s="146" t="str">
        <f>'Resultat ØM kategori'!F99</f>
        <v>Andreas Hidle</v>
      </c>
      <c r="G73" s="146" t="str">
        <f>'Resultat ØM kategori'!G99</f>
        <v>Lørenskog AK</v>
      </c>
      <c r="H73" s="147">
        <f>'Resultat ØM kategori'!H99</f>
        <v>105</v>
      </c>
      <c r="I73" s="147">
        <f>'Resultat ØM kategori'!I99</f>
        <v>130</v>
      </c>
      <c r="J73" s="147">
        <f>'Resultat ØM kategori'!J99</f>
        <v>235</v>
      </c>
      <c r="K73" s="148">
        <f>'Resultat ØM kategori'!K99</f>
        <v>261.35777730973467</v>
      </c>
      <c r="L73" s="149"/>
    </row>
    <row r="74" spans="1:12" ht="15.75" x14ac:dyDescent="0.25">
      <c r="A74" s="142">
        <v>18</v>
      </c>
      <c r="B74" s="143">
        <f>'Resultat ØM kategori'!B94</f>
        <v>96</v>
      </c>
      <c r="C74" s="144">
        <f>'Resultat ØM kategori'!C94</f>
        <v>92.3</v>
      </c>
      <c r="D74" s="143" t="str">
        <f>'Resultat ØM kategori'!D94</f>
        <v>SM</v>
      </c>
      <c r="E74" s="145">
        <f>'Resultat ØM kategori'!E94</f>
        <v>32027</v>
      </c>
      <c r="F74" s="146" t="str">
        <f>'Resultat ØM kategori'!F94</f>
        <v>Åsmund Rykhus</v>
      </c>
      <c r="G74" s="146" t="str">
        <f>'Resultat ØM kategori'!G94</f>
        <v>Gjøvik AK</v>
      </c>
      <c r="H74" s="147">
        <f>'Resultat ØM kategori'!H94</f>
        <v>98</v>
      </c>
      <c r="I74" s="147">
        <f>'Resultat ØM kategori'!I94</f>
        <v>126</v>
      </c>
      <c r="J74" s="147">
        <f>'Resultat ØM kategori'!J94</f>
        <v>224</v>
      </c>
      <c r="K74" s="148">
        <f>'Resultat ØM kategori'!K94</f>
        <v>256.34221318045172</v>
      </c>
    </row>
    <row r="75" spans="1:12" ht="15.75" x14ac:dyDescent="0.25">
      <c r="A75" s="142">
        <v>19</v>
      </c>
      <c r="B75" s="143" t="str">
        <f>'Resultat ØM kategori'!B107</f>
        <v>109+</v>
      </c>
      <c r="C75" s="144">
        <f>'Resultat ØM kategori'!C107</f>
        <v>109.1</v>
      </c>
      <c r="D75" s="143" t="str">
        <f>'Resultat ØM kategori'!D107</f>
        <v>SM</v>
      </c>
      <c r="E75" s="145">
        <f>'Resultat ØM kategori'!E107</f>
        <v>31934</v>
      </c>
      <c r="F75" s="146" t="str">
        <f>'Resultat ØM kategori'!F107</f>
        <v>John Anders Terland</v>
      </c>
      <c r="G75" s="146" t="str">
        <f>'Resultat ØM kategori'!G107</f>
        <v>T &amp; IL National</v>
      </c>
      <c r="H75" s="147">
        <f>'Resultat ØM kategori'!H107</f>
        <v>113</v>
      </c>
      <c r="I75" s="147">
        <f>'Resultat ØM kategori'!I107</f>
        <v>125</v>
      </c>
      <c r="J75" s="147">
        <f>'Resultat ØM kategori'!J107</f>
        <v>238</v>
      </c>
      <c r="K75" s="148">
        <f>'Resultat ØM kategori'!K107</f>
        <v>256.23174949166037</v>
      </c>
    </row>
    <row r="76" spans="1:12" ht="15.75" x14ac:dyDescent="0.25">
      <c r="A76" s="142">
        <v>20</v>
      </c>
      <c r="B76" s="143">
        <f>'Resultat ØM kategori'!B78</f>
        <v>73</v>
      </c>
      <c r="C76" s="144">
        <f>'Resultat ØM kategori'!C78</f>
        <v>70.599999999999994</v>
      </c>
      <c r="D76" s="143" t="str">
        <f>'Resultat ØM kategori'!D78</f>
        <v>SM</v>
      </c>
      <c r="E76" s="145">
        <f>'Resultat ØM kategori'!E78</f>
        <v>35283</v>
      </c>
      <c r="F76" s="146" t="str">
        <f>'Resultat ØM kategori'!F78</f>
        <v>Jonas Grønstad</v>
      </c>
      <c r="G76" s="146" t="str">
        <f>'Resultat ØM kategori'!G78</f>
        <v>Spydeberg Atletene</v>
      </c>
      <c r="H76" s="147">
        <f>'Resultat ØM kategori'!H78</f>
        <v>87</v>
      </c>
      <c r="I76" s="147">
        <f>'Resultat ØM kategori'!I78</f>
        <v>108</v>
      </c>
      <c r="J76" s="147">
        <f>'Resultat ØM kategori'!J78</f>
        <v>195</v>
      </c>
      <c r="K76" s="148">
        <f>'Resultat ØM kategori'!K78</f>
        <v>255.65212753393183</v>
      </c>
      <c r="L76" s="149"/>
    </row>
    <row r="77" spans="1:12" ht="15.75" x14ac:dyDescent="0.25">
      <c r="A77" s="142">
        <v>21</v>
      </c>
      <c r="B77" s="143">
        <f>'Resultat ØM kategori'!B77</f>
        <v>73</v>
      </c>
      <c r="C77" s="144">
        <f>'Resultat ØM kategori'!C77</f>
        <v>73</v>
      </c>
      <c r="D77" s="143" t="str">
        <f>'Resultat ØM kategori'!D77</f>
        <v>SM</v>
      </c>
      <c r="E77" s="145">
        <f>'Resultat ØM kategori'!E77</f>
        <v>34156</v>
      </c>
      <c r="F77" s="146" t="str">
        <f>'Resultat ØM kategori'!F77</f>
        <v>Christian Lysenstøen</v>
      </c>
      <c r="G77" s="146" t="str">
        <f>'Resultat ØM kategori'!G77</f>
        <v>Spydeberg Atletene</v>
      </c>
      <c r="H77" s="147">
        <f>'Resultat ØM kategori'!H77</f>
        <v>88</v>
      </c>
      <c r="I77" s="147">
        <f>'Resultat ØM kategori'!I77</f>
        <v>110</v>
      </c>
      <c r="J77" s="147">
        <f>'Resultat ØM kategori'!J77</f>
        <v>198</v>
      </c>
      <c r="K77" s="148">
        <f>'Resultat ØM kategori'!K77</f>
        <v>254.56777016706064</v>
      </c>
      <c r="L77" s="149"/>
    </row>
    <row r="78" spans="1:12" ht="15.75" x14ac:dyDescent="0.25">
      <c r="A78" s="142">
        <v>22</v>
      </c>
      <c r="B78" s="143">
        <f>'Resultat ØM kategori'!B103</f>
        <v>109</v>
      </c>
      <c r="C78" s="144">
        <f>'Resultat ØM kategori'!C103</f>
        <v>105.7</v>
      </c>
      <c r="D78" s="143" t="str">
        <f>'Resultat ØM kategori'!D103</f>
        <v>SM</v>
      </c>
      <c r="E78" s="145">
        <f>'Resultat ØM kategori'!E103</f>
        <v>34321</v>
      </c>
      <c r="F78" s="146" t="str">
        <f>'Resultat ØM kategori'!F103</f>
        <v>Thomas Bankhaug</v>
      </c>
      <c r="G78" s="146" t="str">
        <f>'Resultat ØM kategori'!G103</f>
        <v>Larvik AK</v>
      </c>
      <c r="H78" s="147">
        <f>'Resultat ØM kategori'!H103</f>
        <v>101</v>
      </c>
      <c r="I78" s="147">
        <f>'Resultat ØM kategori'!I103</f>
        <v>130</v>
      </c>
      <c r="J78" s="147">
        <f>'Resultat ØM kategori'!J103</f>
        <v>231</v>
      </c>
      <c r="K78" s="148">
        <f>'Resultat ØM kategori'!K103</f>
        <v>251.23467695145439</v>
      </c>
      <c r="L78" s="149"/>
    </row>
    <row r="79" spans="1:12" ht="15.75" x14ac:dyDescent="0.25">
      <c r="A79" s="142">
        <v>23</v>
      </c>
      <c r="B79" s="143">
        <f>'Resultat ØM kategori'!B85</f>
        <v>81</v>
      </c>
      <c r="C79" s="144">
        <f>'Resultat ØM kategori'!C85</f>
        <v>78.900000000000006</v>
      </c>
      <c r="D79" s="143" t="str">
        <f>'Resultat ØM kategori'!D85</f>
        <v>SM</v>
      </c>
      <c r="E79" s="145">
        <f>'Resultat ØM kategori'!E85</f>
        <v>33736</v>
      </c>
      <c r="F79" s="146" t="str">
        <f>'Resultat ØM kategori'!F85</f>
        <v>Johnny Stokke</v>
      </c>
      <c r="G79" s="146" t="str">
        <f>'Resultat ØM kategori'!G85</f>
        <v>Lørenskog AK</v>
      </c>
      <c r="H79" s="147">
        <f>'Resultat ØM kategori'!H85</f>
        <v>91</v>
      </c>
      <c r="I79" s="147">
        <f>'Resultat ØM kategori'!I85</f>
        <v>110</v>
      </c>
      <c r="J79" s="147">
        <f>'Resultat ØM kategori'!J85</f>
        <v>201</v>
      </c>
      <c r="K79" s="148">
        <f>'Resultat ØM kategori'!K85</f>
        <v>247.65768272367941</v>
      </c>
      <c r="L79" s="149"/>
    </row>
    <row r="80" spans="1:12" ht="15.75" x14ac:dyDescent="0.25">
      <c r="A80" s="142">
        <v>24</v>
      </c>
      <c r="B80" s="143">
        <f>'Resultat ØM kategori'!B91</f>
        <v>89</v>
      </c>
      <c r="C80" s="144">
        <f>'Resultat ØM kategori'!C91</f>
        <v>87.5</v>
      </c>
      <c r="D80" s="143" t="str">
        <f>'Resultat ØM kategori'!D91</f>
        <v>SM</v>
      </c>
      <c r="E80" s="145">
        <f>'Resultat ØM kategori'!E91</f>
        <v>32829</v>
      </c>
      <c r="F80" s="146" t="str">
        <f>'Resultat ØM kategori'!F91</f>
        <v>Bjørnar Wold</v>
      </c>
      <c r="G80" s="146" t="str">
        <f>'Resultat ØM kategori'!G91</f>
        <v>Spydeberg Atletene</v>
      </c>
      <c r="H80" s="147">
        <f>'Resultat ØM kategori'!H91</f>
        <v>91</v>
      </c>
      <c r="I80" s="147">
        <f>'Resultat ØM kategori'!I91</f>
        <v>120</v>
      </c>
      <c r="J80" s="147">
        <f>'Resultat ØM kategori'!J91</f>
        <v>211</v>
      </c>
      <c r="K80" s="148">
        <f>'Resultat ØM kategori'!K91</f>
        <v>247.16906084231263</v>
      </c>
      <c r="L80" s="149"/>
    </row>
    <row r="81" spans="1:11" ht="15.75" x14ac:dyDescent="0.25">
      <c r="A81" s="142">
        <v>25</v>
      </c>
      <c r="B81" s="143">
        <f>'Resultat ØM kategori'!B95</f>
        <v>96</v>
      </c>
      <c r="C81" s="144">
        <f>'Resultat ØM kategori'!C95</f>
        <v>93.2</v>
      </c>
      <c r="D81" s="143" t="str">
        <f>'Resultat ØM kategori'!D95</f>
        <v>SM</v>
      </c>
      <c r="E81" s="145">
        <f>'Resultat ØM kategori'!E95</f>
        <v>34369</v>
      </c>
      <c r="F81" s="146" t="str">
        <f>'Resultat ØM kategori'!F95</f>
        <v>Hans-Robert H. Krefting</v>
      </c>
      <c r="G81" s="146" t="str">
        <f>'Resultat ØM kategori'!G95</f>
        <v>Spydeberg Atletene</v>
      </c>
      <c r="H81" s="147">
        <f>'Resultat ØM kategori'!H95</f>
        <v>85</v>
      </c>
      <c r="I81" s="147">
        <f>'Resultat ØM kategori'!I95</f>
        <v>126</v>
      </c>
      <c r="J81" s="147">
        <f>'Resultat ØM kategori'!J95</f>
        <v>211</v>
      </c>
      <c r="K81" s="148">
        <f>'Resultat ØM kategori'!K95</f>
        <v>240.49114831678952</v>
      </c>
    </row>
    <row r="82" spans="1:11" ht="15.75" customHeight="1" x14ac:dyDescent="0.25">
      <c r="A82" s="142">
        <v>26</v>
      </c>
      <c r="B82" s="143">
        <f>'Resultat ØM kategori'!B100</f>
        <v>102</v>
      </c>
      <c r="C82" s="144">
        <f>'Resultat ØM kategori'!C100</f>
        <v>99.8</v>
      </c>
      <c r="D82" s="143" t="str">
        <f>'Resultat ØM kategori'!D100</f>
        <v>SM</v>
      </c>
      <c r="E82" s="145">
        <f>'Resultat ØM kategori'!E100</f>
        <v>34699</v>
      </c>
      <c r="F82" s="146" t="str">
        <f>'Resultat ØM kategori'!F100</f>
        <v>Tom-Erik Lysenstøen</v>
      </c>
      <c r="G82" s="146" t="str">
        <f>'Resultat ØM kategori'!G100</f>
        <v>Spydeberg Atletene</v>
      </c>
      <c r="H82" s="147">
        <f>'Resultat ØM kategori'!H100</f>
        <v>94</v>
      </c>
      <c r="I82" s="147">
        <f>'Resultat ØM kategori'!I100</f>
        <v>121</v>
      </c>
      <c r="J82" s="147">
        <f>'Resultat ØM kategori'!J100</f>
        <v>215</v>
      </c>
      <c r="K82" s="148">
        <f>'Resultat ØM kategori'!K100</f>
        <v>238.58068594323464</v>
      </c>
    </row>
    <row r="83" spans="1:11" ht="15.75" customHeight="1" x14ac:dyDescent="0.25">
      <c r="A83" s="142">
        <v>27</v>
      </c>
      <c r="B83" s="143" t="str">
        <f>'Resultat ØM kategori'!B104</f>
        <v>109</v>
      </c>
      <c r="C83" s="144">
        <f>'Resultat ØM kategori'!C104</f>
        <v>104.3</v>
      </c>
      <c r="D83" s="143" t="str">
        <f>'Resultat ØM kategori'!D104</f>
        <v>SM</v>
      </c>
      <c r="E83" s="145">
        <f>'Resultat ØM kategori'!E104</f>
        <v>33284</v>
      </c>
      <c r="F83" s="146" t="str">
        <f>'Resultat ØM kategori'!F104</f>
        <v>Steinar A. Aas</v>
      </c>
      <c r="G83" s="146" t="str">
        <f>'Resultat ØM kategori'!G104</f>
        <v>T &amp; IL National</v>
      </c>
      <c r="H83" s="147">
        <f>'Resultat ØM kategori'!H104</f>
        <v>93</v>
      </c>
      <c r="I83" s="147">
        <f>'Resultat ØM kategori'!I104</f>
        <v>122</v>
      </c>
      <c r="J83" s="147">
        <f>'Resultat ØM kategori'!J104</f>
        <v>215</v>
      </c>
      <c r="K83" s="148">
        <f>'Resultat ØM kategori'!K104</f>
        <v>234.88165042124959</v>
      </c>
    </row>
    <row r="84" spans="1:11" ht="15.75" x14ac:dyDescent="0.25">
      <c r="A84" s="142">
        <v>28</v>
      </c>
      <c r="B84" s="143">
        <f>'Resultat ØM kategori'!B86</f>
        <v>81</v>
      </c>
      <c r="C84" s="144">
        <f>'Resultat ØM kategori'!C86</f>
        <v>79.8</v>
      </c>
      <c r="D84" s="143" t="str">
        <f>'Resultat ØM kategori'!D86</f>
        <v>SM</v>
      </c>
      <c r="E84" s="145">
        <f>'Resultat ØM kategori'!E86</f>
        <v>32091</v>
      </c>
      <c r="F84" s="146" t="str">
        <f>'Resultat ØM kategori'!F86</f>
        <v>Thomas Galåen</v>
      </c>
      <c r="G84" s="146" t="str">
        <f>'Resultat ØM kategori'!G86</f>
        <v>Jeløy AK</v>
      </c>
      <c r="H84" s="147">
        <f>'Resultat ØM kategori'!H86</f>
        <v>70</v>
      </c>
      <c r="I84" s="147">
        <f>'Resultat ØM kategori'!I86</f>
        <v>98</v>
      </c>
      <c r="J84" s="147">
        <f>'Resultat ØM kategori'!J86</f>
        <v>168</v>
      </c>
      <c r="K84" s="148">
        <f>'Resultat ØM kategori'!K86</f>
        <v>205.7837474257849</v>
      </c>
    </row>
    <row r="85" spans="1:11" ht="15.75" x14ac:dyDescent="0.25">
      <c r="A85" s="142">
        <v>29</v>
      </c>
      <c r="B85" s="143">
        <f>'Resultat ØM kategori'!B105</f>
        <v>109</v>
      </c>
      <c r="C85" s="144">
        <f>'Resultat ØM kategori'!C105</f>
        <v>104</v>
      </c>
      <c r="D85" s="143" t="str">
        <f>'Resultat ØM kategori'!D105</f>
        <v>SM</v>
      </c>
      <c r="E85" s="145">
        <f>'Resultat ØM kategori'!E105</f>
        <v>32064</v>
      </c>
      <c r="F85" s="146" t="str">
        <f>'Resultat ØM kategori'!F105</f>
        <v>Kristoffer Solheimsnes</v>
      </c>
      <c r="G85" s="146" t="str">
        <f>'Resultat ØM kategori'!G105</f>
        <v>Gjøvik AK</v>
      </c>
      <c r="H85" s="147">
        <f>'Resultat ØM kategori'!H105</f>
        <v>82</v>
      </c>
      <c r="I85" s="147">
        <f>'Resultat ØM kategori'!I105</f>
        <v>102</v>
      </c>
      <c r="J85" s="147">
        <f>'Resultat ØM kategori'!J105</f>
        <v>184</v>
      </c>
      <c r="K85" s="148">
        <f>'Resultat ØM kategori'!K105</f>
        <v>201.2124419390573</v>
      </c>
    </row>
    <row r="86" spans="1:11" ht="15.75" x14ac:dyDescent="0.25">
      <c r="A86" s="142">
        <v>30</v>
      </c>
      <c r="B86" s="143">
        <f>'Resultat ØM kategori'!B96</f>
        <v>96</v>
      </c>
      <c r="C86" s="144">
        <f>'Resultat ØM kategori'!C96</f>
        <v>92.5</v>
      </c>
      <c r="D86" s="143" t="str">
        <f>'Resultat ØM kategori'!D96</f>
        <v>SM</v>
      </c>
      <c r="E86" s="145">
        <f>'Resultat ØM kategori'!E96</f>
        <v>35785</v>
      </c>
      <c r="F86" s="146" t="str">
        <f>'Resultat ØM kategori'!F96</f>
        <v>Magnus Bjerke</v>
      </c>
      <c r="G86" s="146" t="str">
        <f>'Resultat ØM kategori'!G96</f>
        <v>T &amp; IL National</v>
      </c>
      <c r="H86" s="147">
        <f>'Resultat ØM kategori'!H96</f>
        <v>0</v>
      </c>
      <c r="I86" s="147">
        <f>'Resultat ØM kategori'!I96</f>
        <v>0</v>
      </c>
      <c r="J86" s="147">
        <f>'Resultat ØM kategori'!J96</f>
        <v>0</v>
      </c>
      <c r="K86" s="148">
        <f>'Resultat ØM kategori'!K96</f>
        <v>0</v>
      </c>
    </row>
    <row r="87" spans="1:11" x14ac:dyDescent="0.2">
      <c r="A87" s="150"/>
    </row>
    <row r="88" spans="1:11" ht="22.5" x14ac:dyDescent="0.3">
      <c r="A88" s="191" t="s">
        <v>42</v>
      </c>
      <c r="B88" s="191"/>
      <c r="C88" s="191"/>
      <c r="D88" s="191"/>
      <c r="E88" s="191"/>
      <c r="F88" s="191"/>
      <c r="G88" s="191"/>
      <c r="H88" s="191"/>
      <c r="I88" s="191"/>
      <c r="J88" s="191"/>
      <c r="K88" s="191"/>
    </row>
    <row r="89" spans="1:11" ht="15.75" x14ac:dyDescent="0.25">
      <c r="A89" s="142">
        <v>1</v>
      </c>
      <c r="B89" s="143">
        <v>81</v>
      </c>
      <c r="C89" s="144">
        <v>75.3</v>
      </c>
      <c r="D89" s="143" t="s">
        <v>119</v>
      </c>
      <c r="E89" s="145">
        <v>23444</v>
      </c>
      <c r="F89" s="146" t="s">
        <v>120</v>
      </c>
      <c r="G89" s="146" t="s">
        <v>64</v>
      </c>
      <c r="H89" s="147">
        <v>88</v>
      </c>
      <c r="I89" s="147">
        <v>117</v>
      </c>
      <c r="J89" s="147">
        <v>205</v>
      </c>
      <c r="K89" s="148">
        <v>358.72329757228965</v>
      </c>
    </row>
    <row r="90" spans="1:11" ht="15.75" x14ac:dyDescent="0.25">
      <c r="A90" s="142">
        <v>2</v>
      </c>
      <c r="B90" s="143">
        <v>89</v>
      </c>
      <c r="C90" s="144">
        <v>86.6</v>
      </c>
      <c r="D90" s="143" t="s">
        <v>119</v>
      </c>
      <c r="E90" s="145">
        <v>23084</v>
      </c>
      <c r="F90" s="146" t="s">
        <v>121</v>
      </c>
      <c r="G90" s="146" t="s">
        <v>64</v>
      </c>
      <c r="H90" s="147">
        <v>98</v>
      </c>
      <c r="I90" s="147">
        <v>115</v>
      </c>
      <c r="J90" s="147">
        <v>213</v>
      </c>
      <c r="K90" s="148">
        <v>353.73228399129897</v>
      </c>
    </row>
    <row r="91" spans="1:11" ht="15.75" x14ac:dyDescent="0.25">
      <c r="A91" s="142">
        <v>3</v>
      </c>
      <c r="B91" s="143">
        <v>89</v>
      </c>
      <c r="C91" s="144">
        <v>86.8</v>
      </c>
      <c r="D91" s="143" t="s">
        <v>119</v>
      </c>
      <c r="E91" s="145">
        <v>22528</v>
      </c>
      <c r="F91" s="146" t="s">
        <v>122</v>
      </c>
      <c r="G91" s="146" t="s">
        <v>55</v>
      </c>
      <c r="H91" s="147">
        <v>93</v>
      </c>
      <c r="I91" s="147">
        <v>110</v>
      </c>
      <c r="J91" s="147">
        <v>203</v>
      </c>
      <c r="K91" s="148">
        <v>348.93942303387809</v>
      </c>
    </row>
    <row r="92" spans="1:11" ht="15.75" x14ac:dyDescent="0.25">
      <c r="A92" s="142">
        <v>4</v>
      </c>
      <c r="B92" s="143">
        <v>102</v>
      </c>
      <c r="C92" s="144">
        <v>98.3</v>
      </c>
      <c r="D92" s="143" t="s">
        <v>123</v>
      </c>
      <c r="E92" s="145">
        <v>21701</v>
      </c>
      <c r="F92" s="146" t="s">
        <v>124</v>
      </c>
      <c r="G92" s="146" t="s">
        <v>66</v>
      </c>
      <c r="H92" s="147">
        <v>92</v>
      </c>
      <c r="I92" s="147">
        <v>114</v>
      </c>
      <c r="J92" s="147">
        <v>206</v>
      </c>
      <c r="K92" s="148">
        <v>348.05463025910632</v>
      </c>
    </row>
    <row r="93" spans="1:11" ht="15.75" x14ac:dyDescent="0.25">
      <c r="A93" s="142">
        <v>5</v>
      </c>
      <c r="B93" s="143">
        <v>102</v>
      </c>
      <c r="C93" s="144">
        <v>101.1</v>
      </c>
      <c r="D93" s="143" t="s">
        <v>81</v>
      </c>
      <c r="E93" s="145">
        <v>18809</v>
      </c>
      <c r="F93" s="146" t="s">
        <v>83</v>
      </c>
      <c r="G93" s="146" t="s">
        <v>55</v>
      </c>
      <c r="H93" s="147">
        <v>70</v>
      </c>
      <c r="I93" s="147">
        <v>98</v>
      </c>
      <c r="J93" s="147">
        <v>168</v>
      </c>
      <c r="K93" s="148">
        <v>330.09083692118071</v>
      </c>
    </row>
    <row r="94" spans="1:11" ht="15.75" x14ac:dyDescent="0.25">
      <c r="A94" s="142">
        <v>6</v>
      </c>
      <c r="B94" s="143">
        <v>109</v>
      </c>
      <c r="C94" s="144">
        <v>102.6</v>
      </c>
      <c r="D94" s="143" t="s">
        <v>89</v>
      </c>
      <c r="E94" s="145">
        <v>14018</v>
      </c>
      <c r="F94" s="146" t="s">
        <v>90</v>
      </c>
      <c r="G94" s="146" t="s">
        <v>55</v>
      </c>
      <c r="H94" s="147">
        <v>50</v>
      </c>
      <c r="I94" s="147">
        <v>65</v>
      </c>
      <c r="J94" s="147">
        <v>115</v>
      </c>
      <c r="K94" s="148">
        <v>328.12895550180764</v>
      </c>
    </row>
    <row r="95" spans="1:11" ht="15.75" x14ac:dyDescent="0.25">
      <c r="A95" s="142">
        <v>7</v>
      </c>
      <c r="B95" s="143">
        <v>81</v>
      </c>
      <c r="C95" s="144">
        <v>80</v>
      </c>
      <c r="D95" s="143" t="s">
        <v>81</v>
      </c>
      <c r="E95" s="145">
        <v>20075</v>
      </c>
      <c r="F95" s="146" t="s">
        <v>82</v>
      </c>
      <c r="G95" s="146" t="s">
        <v>64</v>
      </c>
      <c r="H95" s="147">
        <v>73</v>
      </c>
      <c r="I95" s="147">
        <v>88</v>
      </c>
      <c r="J95" s="147">
        <v>161</v>
      </c>
      <c r="K95" s="148">
        <v>327.5376259098299</v>
      </c>
    </row>
    <row r="96" spans="1:11" ht="15.75" x14ac:dyDescent="0.25">
      <c r="A96" s="142">
        <v>8</v>
      </c>
      <c r="B96" s="143" t="s">
        <v>87</v>
      </c>
      <c r="C96" s="144">
        <v>109.1</v>
      </c>
      <c r="D96" s="143" t="s">
        <v>85</v>
      </c>
      <c r="E96" s="145">
        <v>16053</v>
      </c>
      <c r="F96" s="146" t="s">
        <v>88</v>
      </c>
      <c r="G96" s="146" t="s">
        <v>55</v>
      </c>
      <c r="H96" s="147">
        <v>62</v>
      </c>
      <c r="I96" s="147">
        <v>77</v>
      </c>
      <c r="J96" s="147">
        <v>139</v>
      </c>
      <c r="K96" s="148">
        <v>326.38218884093385</v>
      </c>
    </row>
    <row r="97" spans="1:11" ht="15.75" x14ac:dyDescent="0.25">
      <c r="A97" s="142">
        <v>9</v>
      </c>
      <c r="B97" s="143">
        <v>96</v>
      </c>
      <c r="C97" s="144">
        <v>95.5</v>
      </c>
      <c r="D97" s="143" t="s">
        <v>85</v>
      </c>
      <c r="E97" s="145">
        <v>14761</v>
      </c>
      <c r="F97" s="146" t="s">
        <v>86</v>
      </c>
      <c r="G97" s="146" t="s">
        <v>55</v>
      </c>
      <c r="H97" s="147">
        <v>51</v>
      </c>
      <c r="I97" s="147">
        <v>60</v>
      </c>
      <c r="J97" s="147">
        <v>111</v>
      </c>
      <c r="K97" s="148">
        <v>303.02818059844731</v>
      </c>
    </row>
    <row r="98" spans="1:11" ht="15.75" x14ac:dyDescent="0.25">
      <c r="A98" s="142">
        <v>10</v>
      </c>
      <c r="B98" s="143">
        <v>96</v>
      </c>
      <c r="C98" s="144">
        <v>90.5</v>
      </c>
      <c r="D98" s="143" t="s">
        <v>105</v>
      </c>
      <c r="E98" s="145">
        <v>30854</v>
      </c>
      <c r="F98" s="146" t="s">
        <v>107</v>
      </c>
      <c r="G98" s="146" t="s">
        <v>66</v>
      </c>
      <c r="H98" s="147">
        <v>102</v>
      </c>
      <c r="I98" s="147">
        <v>135</v>
      </c>
      <c r="J98" s="147">
        <v>237</v>
      </c>
      <c r="K98" s="148">
        <v>293.19748520426629</v>
      </c>
    </row>
    <row r="99" spans="1:11" ht="15.75" x14ac:dyDescent="0.25">
      <c r="A99" s="142">
        <v>11</v>
      </c>
      <c r="B99" s="143">
        <v>89</v>
      </c>
      <c r="C99" s="144">
        <v>88.6</v>
      </c>
      <c r="D99" s="143" t="s">
        <v>116</v>
      </c>
      <c r="E99" s="145">
        <v>25366</v>
      </c>
      <c r="F99" s="146" t="s">
        <v>114</v>
      </c>
      <c r="G99" s="146" t="s">
        <v>66</v>
      </c>
      <c r="H99" s="147">
        <v>88</v>
      </c>
      <c r="I99" s="147">
        <v>108</v>
      </c>
      <c r="J99" s="147">
        <v>196</v>
      </c>
      <c r="K99" s="148">
        <v>292.00739134976169</v>
      </c>
    </row>
    <row r="100" spans="1:11" ht="15.75" x14ac:dyDescent="0.25">
      <c r="A100" s="142">
        <v>12</v>
      </c>
      <c r="B100" s="143">
        <v>96</v>
      </c>
      <c r="C100" s="144">
        <v>94.5</v>
      </c>
      <c r="D100" s="143" t="s">
        <v>81</v>
      </c>
      <c r="E100" s="145">
        <v>19656</v>
      </c>
      <c r="F100" s="146" t="s">
        <v>84</v>
      </c>
      <c r="G100" s="146" t="s">
        <v>74</v>
      </c>
      <c r="H100" s="147">
        <v>70</v>
      </c>
      <c r="I100" s="147">
        <v>80</v>
      </c>
      <c r="J100" s="147">
        <v>150</v>
      </c>
      <c r="K100" s="148">
        <v>288.82951843264419</v>
      </c>
    </row>
    <row r="101" spans="1:11" ht="15.75" x14ac:dyDescent="0.25">
      <c r="A101" s="142">
        <v>13</v>
      </c>
      <c r="B101" s="143">
        <v>81</v>
      </c>
      <c r="C101" s="144">
        <v>78.599999999999994</v>
      </c>
      <c r="D101" s="143" t="s">
        <v>116</v>
      </c>
      <c r="E101" s="145">
        <v>24128</v>
      </c>
      <c r="F101" s="146" t="s">
        <v>117</v>
      </c>
      <c r="G101" s="146" t="s">
        <v>55</v>
      </c>
      <c r="H101" s="147">
        <v>73</v>
      </c>
      <c r="I101" s="147">
        <v>96</v>
      </c>
      <c r="J101" s="147">
        <v>169</v>
      </c>
      <c r="K101" s="148">
        <v>279.16730194784674</v>
      </c>
    </row>
    <row r="102" spans="1:11" ht="15.75" x14ac:dyDescent="0.25">
      <c r="A102" s="142">
        <v>14</v>
      </c>
      <c r="B102" s="143">
        <v>89</v>
      </c>
      <c r="C102" s="144">
        <v>86.4</v>
      </c>
      <c r="D102" s="143" t="s">
        <v>116</v>
      </c>
      <c r="E102" s="145">
        <v>24304</v>
      </c>
      <c r="F102" s="146" t="s">
        <v>118</v>
      </c>
      <c r="G102" s="146" t="s">
        <v>55</v>
      </c>
      <c r="H102" s="147">
        <v>78</v>
      </c>
      <c r="I102" s="147">
        <v>98</v>
      </c>
      <c r="J102" s="147">
        <v>176</v>
      </c>
      <c r="K102" s="148">
        <v>277.46032898311603</v>
      </c>
    </row>
    <row r="103" spans="1:11" ht="15.75" x14ac:dyDescent="0.25">
      <c r="A103" s="142">
        <v>15</v>
      </c>
      <c r="B103" s="143">
        <v>81</v>
      </c>
      <c r="C103" s="144">
        <v>78.900000000000006</v>
      </c>
      <c r="D103" s="143" t="s">
        <v>108</v>
      </c>
      <c r="E103" s="145">
        <v>28814</v>
      </c>
      <c r="F103" s="146" t="s">
        <v>109</v>
      </c>
      <c r="G103" s="146" t="s">
        <v>93</v>
      </c>
      <c r="H103" s="147">
        <v>73</v>
      </c>
      <c r="I103" s="147">
        <v>97</v>
      </c>
      <c r="J103" s="147">
        <v>170</v>
      </c>
      <c r="K103" s="148">
        <v>240.67151824087713</v>
      </c>
    </row>
    <row r="104" spans="1:11" ht="15.75" x14ac:dyDescent="0.25">
      <c r="A104" s="142">
        <v>16</v>
      </c>
      <c r="B104" s="143">
        <v>102</v>
      </c>
      <c r="C104" s="144">
        <v>97.7</v>
      </c>
      <c r="D104" s="143" t="s">
        <v>108</v>
      </c>
      <c r="E104" s="145">
        <v>28108</v>
      </c>
      <c r="F104" s="146" t="s">
        <v>110</v>
      </c>
      <c r="G104" s="146" t="s">
        <v>111</v>
      </c>
      <c r="H104" s="147">
        <v>75</v>
      </c>
      <c r="I104" s="147">
        <v>104</v>
      </c>
      <c r="J104" s="147">
        <v>179</v>
      </c>
      <c r="K104" s="148">
        <v>235.46515854216895</v>
      </c>
    </row>
    <row r="105" spans="1:11" ht="15.75" x14ac:dyDescent="0.25">
      <c r="A105" s="142">
        <v>17</v>
      </c>
      <c r="B105" s="143">
        <v>89</v>
      </c>
      <c r="C105" s="144">
        <v>85.7</v>
      </c>
      <c r="D105" s="143" t="s">
        <v>105</v>
      </c>
      <c r="E105" s="145">
        <v>31042</v>
      </c>
      <c r="F105" s="146" t="s">
        <v>106</v>
      </c>
      <c r="G105" s="146" t="s">
        <v>66</v>
      </c>
      <c r="H105" s="147">
        <v>80</v>
      </c>
      <c r="I105" s="147">
        <v>100</v>
      </c>
      <c r="J105" s="147">
        <v>180</v>
      </c>
      <c r="K105" s="179">
        <v>228.21494514724768</v>
      </c>
    </row>
    <row r="106" spans="1:11" ht="15.75" x14ac:dyDescent="0.25">
      <c r="A106" s="142">
        <v>18</v>
      </c>
      <c r="B106" s="143" t="s">
        <v>202</v>
      </c>
      <c r="C106" s="144">
        <v>109.8</v>
      </c>
      <c r="D106" s="143" t="s">
        <v>112</v>
      </c>
      <c r="E106" s="145">
        <v>26186</v>
      </c>
      <c r="F106" s="146" t="s">
        <v>115</v>
      </c>
      <c r="G106" s="146" t="s">
        <v>66</v>
      </c>
      <c r="H106" s="147">
        <v>60</v>
      </c>
      <c r="I106" s="147">
        <v>80</v>
      </c>
      <c r="J106" s="147">
        <v>140</v>
      </c>
      <c r="K106" s="148">
        <v>187.73356777663142</v>
      </c>
    </row>
    <row r="107" spans="1:11" ht="15.75" x14ac:dyDescent="0.25">
      <c r="A107" s="142"/>
      <c r="B107" s="143">
        <v>81</v>
      </c>
      <c r="C107" s="144">
        <v>80.5</v>
      </c>
      <c r="D107" s="143" t="s">
        <v>112</v>
      </c>
      <c r="E107" s="145">
        <v>25993</v>
      </c>
      <c r="F107" s="146" t="s">
        <v>113</v>
      </c>
      <c r="G107" s="146" t="s">
        <v>55</v>
      </c>
      <c r="H107" s="147">
        <v>0</v>
      </c>
      <c r="I107" s="147">
        <v>0</v>
      </c>
      <c r="J107" s="147">
        <v>0</v>
      </c>
      <c r="K107" s="148">
        <v>0</v>
      </c>
    </row>
    <row r="108" spans="1:11" ht="15.75" x14ac:dyDescent="0.25">
      <c r="B108" s="143"/>
      <c r="C108" s="144"/>
      <c r="D108" s="143"/>
      <c r="E108" s="145"/>
      <c r="F108" s="146"/>
      <c r="G108" s="146"/>
      <c r="H108" s="147"/>
      <c r="I108" s="147"/>
      <c r="J108" s="147"/>
      <c r="K108" s="179"/>
    </row>
    <row r="109" spans="1:11" ht="15.75" x14ac:dyDescent="0.25">
      <c r="B109" s="143"/>
      <c r="C109" s="144"/>
      <c r="D109" s="143"/>
      <c r="E109" s="145"/>
      <c r="F109" s="146"/>
      <c r="G109" s="146"/>
      <c r="H109" s="147"/>
      <c r="I109" s="147"/>
      <c r="J109" s="147"/>
      <c r="K109" s="148"/>
    </row>
    <row r="110" spans="1:11" ht="15.75" x14ac:dyDescent="0.25">
      <c r="B110" s="143"/>
      <c r="C110" s="144"/>
      <c r="D110" s="143"/>
      <c r="E110" s="145"/>
      <c r="F110" s="146"/>
      <c r="G110" s="146"/>
      <c r="H110" s="147"/>
      <c r="I110" s="147"/>
      <c r="J110" s="147"/>
      <c r="K110" s="148"/>
    </row>
    <row r="111" spans="1:11" ht="15.75" x14ac:dyDescent="0.25">
      <c r="B111" s="143"/>
      <c r="C111" s="144"/>
      <c r="D111" s="143"/>
      <c r="E111" s="145"/>
      <c r="F111" s="146"/>
      <c r="G111" s="146"/>
      <c r="H111" s="147"/>
      <c r="I111" s="147"/>
      <c r="J111" s="147"/>
      <c r="K111" s="148"/>
    </row>
    <row r="112" spans="1:11" ht="15.75" x14ac:dyDescent="0.25">
      <c r="B112" s="143"/>
      <c r="C112" s="144"/>
      <c r="D112" s="143"/>
      <c r="E112" s="145"/>
      <c r="F112" s="146"/>
      <c r="G112" s="146"/>
      <c r="H112" s="147"/>
      <c r="I112" s="147"/>
      <c r="J112" s="147"/>
      <c r="K112" s="148"/>
    </row>
    <row r="113" spans="2:11" ht="15.75" x14ac:dyDescent="0.25">
      <c r="B113" s="143"/>
      <c r="C113" s="144"/>
      <c r="D113" s="143"/>
      <c r="E113" s="145"/>
      <c r="F113" s="146"/>
      <c r="G113" s="146"/>
      <c r="H113" s="147"/>
      <c r="I113" s="147"/>
      <c r="J113" s="147"/>
      <c r="K113" s="148"/>
    </row>
    <row r="114" spans="2:11" ht="15.75" x14ac:dyDescent="0.25">
      <c r="B114" s="143"/>
      <c r="C114" s="144"/>
      <c r="D114" s="143"/>
      <c r="E114" s="145"/>
      <c r="F114" s="146"/>
      <c r="G114" s="146"/>
      <c r="H114" s="147"/>
      <c r="I114" s="147"/>
      <c r="J114" s="147"/>
      <c r="K114" s="148"/>
    </row>
    <row r="115" spans="2:11" ht="15.75" x14ac:dyDescent="0.25">
      <c r="B115" s="143"/>
      <c r="C115" s="144"/>
      <c r="D115" s="143"/>
      <c r="E115" s="145"/>
      <c r="F115" s="146"/>
      <c r="G115" s="146"/>
      <c r="H115" s="147"/>
      <c r="I115" s="147"/>
      <c r="J115" s="147"/>
      <c r="K115" s="148"/>
    </row>
    <row r="116" spans="2:11" ht="15.75" x14ac:dyDescent="0.25">
      <c r="B116" s="143"/>
      <c r="C116" s="144"/>
      <c r="D116" s="143"/>
      <c r="E116" s="145"/>
      <c r="F116" s="146"/>
      <c r="G116" s="146"/>
      <c r="H116" s="147"/>
      <c r="I116" s="147"/>
      <c r="J116" s="147"/>
      <c r="K116" s="148"/>
    </row>
    <row r="117" spans="2:11" ht="15.75" x14ac:dyDescent="0.25">
      <c r="B117" s="143"/>
      <c r="C117" s="144"/>
      <c r="D117" s="143"/>
      <c r="E117" s="145"/>
      <c r="F117" s="146"/>
      <c r="G117" s="146"/>
      <c r="H117" s="147"/>
      <c r="I117" s="147"/>
      <c r="J117" s="147"/>
      <c r="K117" s="148"/>
    </row>
    <row r="118" spans="2:11" ht="15.75" x14ac:dyDescent="0.25">
      <c r="B118" s="143"/>
      <c r="C118" s="144"/>
      <c r="D118" s="143"/>
      <c r="E118" s="145"/>
      <c r="F118" s="146"/>
      <c r="G118" s="146"/>
      <c r="H118" s="147"/>
      <c r="I118" s="147"/>
      <c r="J118" s="147"/>
      <c r="K118" s="148"/>
    </row>
    <row r="119" spans="2:11" ht="15.75" x14ac:dyDescent="0.25">
      <c r="B119" s="143"/>
      <c r="C119" s="144"/>
      <c r="D119" s="143"/>
      <c r="E119" s="145"/>
      <c r="F119" s="146"/>
      <c r="G119" s="146"/>
      <c r="H119" s="147"/>
      <c r="I119" s="147"/>
      <c r="J119" s="147"/>
      <c r="K119" s="148"/>
    </row>
    <row r="120" spans="2:11" ht="15.75" x14ac:dyDescent="0.25">
      <c r="B120" s="143"/>
      <c r="C120" s="144"/>
      <c r="D120" s="143"/>
      <c r="E120" s="145"/>
      <c r="F120" s="146"/>
      <c r="G120" s="146"/>
      <c r="H120" s="147"/>
      <c r="I120" s="147"/>
      <c r="J120" s="147"/>
      <c r="K120" s="148"/>
    </row>
    <row r="121" spans="2:11" ht="15.75" x14ac:dyDescent="0.25">
      <c r="B121" s="143"/>
      <c r="C121" s="144"/>
      <c r="D121" s="143"/>
      <c r="E121" s="145"/>
      <c r="F121" s="146"/>
      <c r="G121" s="146"/>
      <c r="H121" s="147"/>
      <c r="I121" s="147"/>
      <c r="J121" s="147"/>
      <c r="K121" s="148"/>
    </row>
    <row r="122" spans="2:11" ht="15.75" x14ac:dyDescent="0.25">
      <c r="B122" s="143"/>
      <c r="C122" s="144"/>
      <c r="D122" s="143"/>
      <c r="E122" s="145"/>
      <c r="F122" s="146"/>
      <c r="G122" s="146"/>
      <c r="H122" s="147"/>
      <c r="I122" s="147"/>
      <c r="J122" s="147"/>
      <c r="K122" s="148"/>
    </row>
    <row r="123" spans="2:11" ht="15.75" x14ac:dyDescent="0.25">
      <c r="B123" s="143"/>
      <c r="C123" s="144"/>
      <c r="D123" s="143"/>
      <c r="E123" s="145"/>
      <c r="F123" s="146"/>
      <c r="G123" s="146"/>
      <c r="H123" s="147"/>
      <c r="I123" s="147"/>
      <c r="J123" s="147"/>
      <c r="K123" s="148"/>
    </row>
  </sheetData>
  <sortState ref="B57:K87">
    <sortCondition descending="1" ref="K57:K87"/>
  </sortState>
  <mergeCells count="14">
    <mergeCell ref="A4:K4"/>
    <mergeCell ref="A1:K1"/>
    <mergeCell ref="A2:E2"/>
    <mergeCell ref="F2:G2"/>
    <mergeCell ref="H2:K2"/>
    <mergeCell ref="A3:K3"/>
    <mergeCell ref="A56:K56"/>
    <mergeCell ref="A88:K88"/>
    <mergeCell ref="A14:K14"/>
    <mergeCell ref="A19:K19"/>
    <mergeCell ref="A39:K39"/>
    <mergeCell ref="A44:K44"/>
    <mergeCell ref="A45:K45"/>
    <mergeCell ref="A51:K51"/>
  </mergeCells>
  <pageMargins left="0.75" right="0.75" top="1" bottom="1" header="0.5" footer="0.5"/>
  <pageSetup paperSize="9" scale="75" fitToHeight="0" orientation="portrait" copies="2" r:id="rId1"/>
  <rowBreaks count="1" manualBreakCount="1">
    <brk id="4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63"/>
  <sheetViews>
    <sheetView workbookViewId="0">
      <selection activeCell="D49" sqref="D49"/>
    </sheetView>
  </sheetViews>
  <sheetFormatPr baseColWidth="10" defaultColWidth="9.140625" defaultRowHeight="12.75" x14ac:dyDescent="0.2"/>
  <cols>
    <col min="1" max="1" width="11.42578125" customWidth="1"/>
    <col min="2" max="2" width="11.5703125" style="66" customWidth="1"/>
  </cols>
  <sheetData>
    <row r="1" spans="1:2" x14ac:dyDescent="0.2">
      <c r="A1" t="s">
        <v>40</v>
      </c>
    </row>
    <row r="2" spans="1:2" x14ac:dyDescent="0.2">
      <c r="A2" t="s">
        <v>41</v>
      </c>
      <c r="B2" s="66" t="s">
        <v>11</v>
      </c>
    </row>
    <row r="3" spans="1:2" x14ac:dyDescent="0.2">
      <c r="A3">
        <v>30</v>
      </c>
      <c r="B3" s="66">
        <v>1</v>
      </c>
    </row>
    <row r="4" spans="1:2" x14ac:dyDescent="0.2">
      <c r="A4">
        <v>31</v>
      </c>
      <c r="B4" s="66">
        <v>1.016</v>
      </c>
    </row>
    <row r="5" spans="1:2" x14ac:dyDescent="0.2">
      <c r="A5">
        <v>32</v>
      </c>
      <c r="B5" s="66">
        <v>1.0309999999999999</v>
      </c>
    </row>
    <row r="6" spans="1:2" x14ac:dyDescent="0.2">
      <c r="A6">
        <v>33</v>
      </c>
      <c r="B6" s="66">
        <v>1.046</v>
      </c>
    </row>
    <row r="7" spans="1:2" x14ac:dyDescent="0.2">
      <c r="A7">
        <v>34</v>
      </c>
      <c r="B7" s="66">
        <v>1.0589999999999999</v>
      </c>
    </row>
    <row r="8" spans="1:2" x14ac:dyDescent="0.2">
      <c r="A8">
        <v>35</v>
      </c>
      <c r="B8" s="66">
        <v>1.0720000000000001</v>
      </c>
    </row>
    <row r="9" spans="1:2" x14ac:dyDescent="0.2">
      <c r="A9">
        <v>36</v>
      </c>
      <c r="B9" s="66">
        <v>1.083</v>
      </c>
    </row>
    <row r="10" spans="1:2" x14ac:dyDescent="0.2">
      <c r="A10">
        <v>37</v>
      </c>
      <c r="B10" s="66">
        <v>1.0960000000000001</v>
      </c>
    </row>
    <row r="11" spans="1:2" x14ac:dyDescent="0.2">
      <c r="A11">
        <v>38</v>
      </c>
      <c r="B11" s="66">
        <v>1.109</v>
      </c>
    </row>
    <row r="12" spans="1:2" x14ac:dyDescent="0.2">
      <c r="A12">
        <v>39</v>
      </c>
      <c r="B12" s="66">
        <v>1.1220000000000001</v>
      </c>
    </row>
    <row r="13" spans="1:2" x14ac:dyDescent="0.2">
      <c r="A13">
        <v>40</v>
      </c>
      <c r="B13" s="66">
        <v>1.135</v>
      </c>
    </row>
    <row r="14" spans="1:2" x14ac:dyDescent="0.2">
      <c r="A14">
        <v>41</v>
      </c>
      <c r="B14" s="66">
        <v>1.149</v>
      </c>
    </row>
    <row r="15" spans="1:2" x14ac:dyDescent="0.2">
      <c r="A15">
        <v>42</v>
      </c>
      <c r="B15" s="66">
        <v>1.1619999999999999</v>
      </c>
    </row>
    <row r="16" spans="1:2" x14ac:dyDescent="0.2">
      <c r="A16">
        <v>43</v>
      </c>
      <c r="B16" s="66">
        <v>1.1759999999999999</v>
      </c>
    </row>
    <row r="17" spans="1:2" x14ac:dyDescent="0.2">
      <c r="A17">
        <v>44</v>
      </c>
      <c r="B17" s="66">
        <v>1.1890000000000001</v>
      </c>
    </row>
    <row r="18" spans="1:2" x14ac:dyDescent="0.2">
      <c r="A18">
        <v>45</v>
      </c>
      <c r="B18" s="66">
        <v>1.2030000000000001</v>
      </c>
    </row>
    <row r="19" spans="1:2" x14ac:dyDescent="0.2">
      <c r="A19">
        <v>46</v>
      </c>
      <c r="B19" s="66">
        <v>1.218</v>
      </c>
    </row>
    <row r="20" spans="1:2" x14ac:dyDescent="0.2">
      <c r="A20">
        <v>47</v>
      </c>
      <c r="B20" s="66">
        <v>1.2330000000000001</v>
      </c>
    </row>
    <row r="21" spans="1:2" x14ac:dyDescent="0.2">
      <c r="A21">
        <v>48</v>
      </c>
      <c r="B21" s="66">
        <v>1.248</v>
      </c>
    </row>
    <row r="22" spans="1:2" x14ac:dyDescent="0.2">
      <c r="A22">
        <v>49</v>
      </c>
      <c r="B22" s="66">
        <v>1.2629999999999999</v>
      </c>
    </row>
    <row r="23" spans="1:2" x14ac:dyDescent="0.2">
      <c r="A23">
        <v>50</v>
      </c>
      <c r="B23" s="66">
        <v>1.2789999999999999</v>
      </c>
    </row>
    <row r="24" spans="1:2" x14ac:dyDescent="0.2">
      <c r="A24">
        <v>51</v>
      </c>
      <c r="B24" s="66">
        <v>1.2969999999999999</v>
      </c>
    </row>
    <row r="25" spans="1:2" x14ac:dyDescent="0.2">
      <c r="A25">
        <v>52</v>
      </c>
      <c r="B25" s="66">
        <v>1.3160000000000001</v>
      </c>
    </row>
    <row r="26" spans="1:2" x14ac:dyDescent="0.2">
      <c r="A26">
        <v>53</v>
      </c>
      <c r="B26" s="66">
        <v>1.3380000000000001</v>
      </c>
    </row>
    <row r="27" spans="1:2" x14ac:dyDescent="0.2">
      <c r="A27">
        <v>54</v>
      </c>
      <c r="B27" s="66">
        <v>1.361</v>
      </c>
    </row>
    <row r="28" spans="1:2" x14ac:dyDescent="0.2">
      <c r="A28">
        <v>55</v>
      </c>
      <c r="B28" s="66">
        <v>1.385</v>
      </c>
    </row>
    <row r="29" spans="1:2" x14ac:dyDescent="0.2">
      <c r="A29">
        <v>56</v>
      </c>
      <c r="B29" s="66">
        <v>1.411</v>
      </c>
    </row>
    <row r="30" spans="1:2" x14ac:dyDescent="0.2">
      <c r="A30">
        <v>57</v>
      </c>
      <c r="B30" s="66">
        <v>1.4370000000000001</v>
      </c>
    </row>
    <row r="31" spans="1:2" x14ac:dyDescent="0.2">
      <c r="A31">
        <v>58</v>
      </c>
      <c r="B31" s="66">
        <v>1.462</v>
      </c>
    </row>
    <row r="32" spans="1:2" x14ac:dyDescent="0.2">
      <c r="A32">
        <v>59</v>
      </c>
      <c r="B32" s="66">
        <v>1.488</v>
      </c>
    </row>
    <row r="33" spans="1:2" x14ac:dyDescent="0.2">
      <c r="A33">
        <v>60</v>
      </c>
      <c r="B33" s="66">
        <v>1.514</v>
      </c>
    </row>
    <row r="34" spans="1:2" x14ac:dyDescent="0.2">
      <c r="A34">
        <v>61</v>
      </c>
      <c r="B34" s="66">
        <v>1.5409999999999999</v>
      </c>
    </row>
    <row r="35" spans="1:2" x14ac:dyDescent="0.2">
      <c r="A35">
        <v>62</v>
      </c>
      <c r="B35" s="66">
        <v>1.5680000000000001</v>
      </c>
    </row>
    <row r="36" spans="1:2" x14ac:dyDescent="0.2">
      <c r="A36">
        <v>63</v>
      </c>
      <c r="B36" s="66">
        <v>1.5980000000000001</v>
      </c>
    </row>
    <row r="37" spans="1:2" x14ac:dyDescent="0.2">
      <c r="A37">
        <v>64</v>
      </c>
      <c r="B37" s="66">
        <v>1.629</v>
      </c>
    </row>
    <row r="38" spans="1:2" x14ac:dyDescent="0.2">
      <c r="A38">
        <v>65</v>
      </c>
      <c r="B38" s="66">
        <v>1.663</v>
      </c>
    </row>
    <row r="39" spans="1:2" x14ac:dyDescent="0.2">
      <c r="A39">
        <v>66</v>
      </c>
      <c r="B39" s="66">
        <v>1.6990000000000001</v>
      </c>
    </row>
    <row r="40" spans="1:2" x14ac:dyDescent="0.2">
      <c r="A40">
        <v>67</v>
      </c>
      <c r="B40" s="66">
        <v>1.738</v>
      </c>
    </row>
    <row r="41" spans="1:2" x14ac:dyDescent="0.2">
      <c r="A41">
        <v>68</v>
      </c>
      <c r="B41" s="66">
        <v>1.7789999999999999</v>
      </c>
    </row>
    <row r="42" spans="1:2" x14ac:dyDescent="0.2">
      <c r="A42">
        <v>69</v>
      </c>
      <c r="B42" s="66">
        <v>1.823</v>
      </c>
    </row>
    <row r="43" spans="1:2" x14ac:dyDescent="0.2">
      <c r="A43">
        <v>70</v>
      </c>
      <c r="B43" s="66">
        <v>1.867</v>
      </c>
    </row>
    <row r="44" spans="1:2" x14ac:dyDescent="0.2">
      <c r="A44">
        <v>71</v>
      </c>
      <c r="B44" s="66">
        <v>1.91</v>
      </c>
    </row>
    <row r="45" spans="1:2" x14ac:dyDescent="0.2">
      <c r="A45">
        <v>72</v>
      </c>
      <c r="B45" s="66">
        <v>1.9530000000000001</v>
      </c>
    </row>
    <row r="46" spans="1:2" x14ac:dyDescent="0.2">
      <c r="A46">
        <v>73</v>
      </c>
      <c r="B46" s="66">
        <v>2.004</v>
      </c>
    </row>
    <row r="47" spans="1:2" x14ac:dyDescent="0.2">
      <c r="A47">
        <v>74</v>
      </c>
      <c r="B47" s="66">
        <v>2.06</v>
      </c>
    </row>
    <row r="48" spans="1:2" x14ac:dyDescent="0.2">
      <c r="A48">
        <v>75</v>
      </c>
      <c r="B48" s="66">
        <v>2.117</v>
      </c>
    </row>
    <row r="49" spans="1:2" x14ac:dyDescent="0.2">
      <c r="A49">
        <v>76</v>
      </c>
      <c r="B49" s="66">
        <v>2.181</v>
      </c>
    </row>
    <row r="50" spans="1:2" x14ac:dyDescent="0.2">
      <c r="A50">
        <v>77</v>
      </c>
      <c r="B50" s="66">
        <v>2.2549999999999999</v>
      </c>
    </row>
    <row r="51" spans="1:2" x14ac:dyDescent="0.2">
      <c r="A51">
        <v>78</v>
      </c>
      <c r="B51" s="66">
        <v>2.3359999999999999</v>
      </c>
    </row>
    <row r="52" spans="1:2" x14ac:dyDescent="0.2">
      <c r="A52">
        <v>79</v>
      </c>
      <c r="B52" s="66">
        <v>2.419</v>
      </c>
    </row>
    <row r="53" spans="1:2" x14ac:dyDescent="0.2">
      <c r="A53">
        <v>80</v>
      </c>
      <c r="B53" s="66">
        <v>2.504</v>
      </c>
    </row>
    <row r="54" spans="1:2" x14ac:dyDescent="0.2">
      <c r="A54">
        <v>81</v>
      </c>
      <c r="B54" s="66">
        <v>2.597</v>
      </c>
    </row>
    <row r="55" spans="1:2" x14ac:dyDescent="0.2">
      <c r="A55">
        <v>82</v>
      </c>
      <c r="B55" s="66">
        <v>2.702</v>
      </c>
    </row>
    <row r="56" spans="1:2" x14ac:dyDescent="0.2">
      <c r="A56">
        <v>83</v>
      </c>
      <c r="B56" s="66">
        <v>2.831</v>
      </c>
    </row>
    <row r="57" spans="1:2" x14ac:dyDescent="0.2">
      <c r="A57">
        <v>84</v>
      </c>
      <c r="B57" s="66">
        <v>2.9809999999999999</v>
      </c>
    </row>
    <row r="58" spans="1:2" x14ac:dyDescent="0.2">
      <c r="A58">
        <v>85</v>
      </c>
      <c r="B58" s="66">
        <v>3.153</v>
      </c>
    </row>
    <row r="59" spans="1:2" x14ac:dyDescent="0.2">
      <c r="A59">
        <v>86</v>
      </c>
      <c r="B59" s="66">
        <v>3.3519999999999999</v>
      </c>
    </row>
    <row r="60" spans="1:2" x14ac:dyDescent="0.2">
      <c r="A60">
        <v>87</v>
      </c>
      <c r="B60" s="66">
        <v>3.58</v>
      </c>
    </row>
    <row r="61" spans="1:2" x14ac:dyDescent="0.2">
      <c r="A61">
        <v>88</v>
      </c>
      <c r="B61" s="66">
        <v>3.8420000000000001</v>
      </c>
    </row>
    <row r="62" spans="1:2" x14ac:dyDescent="0.2">
      <c r="A62">
        <v>89</v>
      </c>
      <c r="B62" s="66">
        <v>4.1449999999999996</v>
      </c>
    </row>
    <row r="63" spans="1:2" x14ac:dyDescent="0.2">
      <c r="A63">
        <v>90</v>
      </c>
      <c r="B63" s="66">
        <v>4.4930000000000003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41"/>
  <sheetViews>
    <sheetView showGridLines="0" showRowColHeaders="0" showZeros="0" showOutlineSymbols="0" zoomScaleNormal="100" zoomScaleSheetLayoutView="75" zoomScalePageLayoutView="120" workbookViewId="0">
      <selection activeCell="F10" sqref="F10"/>
    </sheetView>
  </sheetViews>
  <sheetFormatPr baseColWidth="10" defaultColWidth="9.140625" defaultRowHeight="12.75" x14ac:dyDescent="0.2"/>
  <cols>
    <col min="1" max="1" width="6.42578125" style="2" customWidth="1"/>
    <col min="2" max="2" width="8.5703125" style="2" customWidth="1"/>
    <col min="3" max="3" width="6.42578125" style="38" customWidth="1"/>
    <col min="4" max="4" width="10.5703125" style="2" customWidth="1"/>
    <col min="5" max="5" width="3.85546875" style="2" customWidth="1"/>
    <col min="6" max="6" width="27.570312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5703125" style="2" customWidth="1"/>
    <col min="17" max="17" width="10.5703125" style="40" customWidth="1"/>
    <col min="18" max="18" width="11.42578125" style="40" customWidth="1"/>
    <col min="19" max="20" width="5.570312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84" t="s">
        <v>39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24" ht="24.75" customHeight="1" x14ac:dyDescent="0.5">
      <c r="F2" s="185" t="s">
        <v>34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4" spans="1:24" ht="12" customHeight="1" x14ac:dyDescent="0.2"/>
    <row r="5" spans="1:24" s="7" customFormat="1" ht="15.75" x14ac:dyDescent="0.25">
      <c r="A5" s="36"/>
      <c r="B5" s="71" t="s">
        <v>27</v>
      </c>
      <c r="C5" s="186" t="s">
        <v>69</v>
      </c>
      <c r="D5" s="186"/>
      <c r="E5" s="186"/>
      <c r="F5" s="186"/>
      <c r="G5" s="72" t="s">
        <v>0</v>
      </c>
      <c r="H5" s="187" t="s">
        <v>47</v>
      </c>
      <c r="I5" s="187"/>
      <c r="J5" s="187"/>
      <c r="K5" s="187"/>
      <c r="L5" s="71" t="s">
        <v>1</v>
      </c>
      <c r="M5" s="188" t="s">
        <v>48</v>
      </c>
      <c r="N5" s="188"/>
      <c r="O5" s="188"/>
      <c r="P5" s="188"/>
      <c r="Q5" s="71" t="s">
        <v>2</v>
      </c>
      <c r="R5" s="96">
        <v>43491</v>
      </c>
      <c r="S5" s="73" t="s">
        <v>24</v>
      </c>
      <c r="T5" s="92">
        <v>2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18">
        <v>55</v>
      </c>
      <c r="B9" s="169">
        <v>53.3</v>
      </c>
      <c r="C9" s="109" t="s">
        <v>70</v>
      </c>
      <c r="D9" s="110">
        <v>38530</v>
      </c>
      <c r="E9" s="117">
        <v>15</v>
      </c>
      <c r="F9" s="112" t="s">
        <v>71</v>
      </c>
      <c r="G9" s="113" t="s">
        <v>53</v>
      </c>
      <c r="H9" s="165">
        <v>20</v>
      </c>
      <c r="I9" s="173">
        <v>23</v>
      </c>
      <c r="J9" s="174">
        <v>26</v>
      </c>
      <c r="K9" s="166">
        <v>28</v>
      </c>
      <c r="L9" s="175">
        <v>32</v>
      </c>
      <c r="M9" s="175">
        <v>35</v>
      </c>
      <c r="N9" s="80">
        <f t="shared" ref="N9:N24" si="0">IF(MAX(H9:J9)&lt;0,0,TRUNC(MAX(H9:J9)/1)*1)</f>
        <v>26</v>
      </c>
      <c r="O9" s="80">
        <f t="shared" ref="O9:O24" si="1">IF(MAX(K9:M9)&lt;0,0,TRUNC(MAX(K9:M9)/1)*1)</f>
        <v>35</v>
      </c>
      <c r="P9" s="80">
        <f t="shared" ref="P9:P23" si="2">IF(N9=0,0,IF(O9=0,0,SUM(N9:O9)))</f>
        <v>61</v>
      </c>
      <c r="Q9" s="81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96.997305182696536</v>
      </c>
      <c r="R9" s="81" t="str">
        <f>IF(OR(D9="",B9="",V9=""),0,IF(OR(C9="UM",C9="JM",C9="SM",C9="UK",C9="JK",C9="SK"),"",Q9*(IF(ABS(1900-YEAR((V9+1)-D9))&lt;29,0,(VLOOKUP((YEAR(V9)-YEAR(D9)),'Meltzer-Malone'!$A$3:$B$63,2))))))</f>
        <v/>
      </c>
      <c r="S9" s="82">
        <v>1</v>
      </c>
      <c r="T9" s="83"/>
      <c r="U9" s="84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1.5901197570933858</v>
      </c>
      <c r="V9" s="95">
        <f>R5</f>
        <v>43491</v>
      </c>
      <c r="W9" s="64"/>
      <c r="X9" s="64"/>
    </row>
    <row r="10" spans="1:24" s="10" customFormat="1" ht="20.100000000000001" customHeight="1" x14ac:dyDescent="0.2">
      <c r="A10" s="118">
        <v>89</v>
      </c>
      <c r="B10" s="169">
        <v>89</v>
      </c>
      <c r="C10" s="114" t="s">
        <v>70</v>
      </c>
      <c r="D10" s="110">
        <v>37288</v>
      </c>
      <c r="E10" s="115">
        <v>51</v>
      </c>
      <c r="F10" s="112" t="s">
        <v>72</v>
      </c>
      <c r="G10" s="112" t="s">
        <v>55</v>
      </c>
      <c r="H10" s="165">
        <v>75</v>
      </c>
      <c r="I10" s="173">
        <v>85</v>
      </c>
      <c r="J10" s="174">
        <v>95</v>
      </c>
      <c r="K10" s="166">
        <v>115</v>
      </c>
      <c r="L10" s="175">
        <v>120</v>
      </c>
      <c r="M10" s="175">
        <v>-125</v>
      </c>
      <c r="N10" s="80">
        <f t="shared" si="0"/>
        <v>95</v>
      </c>
      <c r="O10" s="80">
        <f t="shared" si="1"/>
        <v>120</v>
      </c>
      <c r="P10" s="80">
        <f t="shared" si="2"/>
        <v>215</v>
      </c>
      <c r="Q10" s="81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249.93966522551372</v>
      </c>
      <c r="R10" s="81" t="str">
        <f>IF(OR(D10="",B10="",V10=""),0,IF(OR(C10="UM",C10="JM",C10="SM",C10="UK",C10="JK",C10="SK"),"",Q10*(IF(ABS(1900-YEAR((V10+1)-D10))&lt;29,0,(VLOOKUP((YEAR(V10)-YEAR(D10)),'Meltzer-Malone'!$A$3:$B$63,2))))))</f>
        <v/>
      </c>
      <c r="S10" s="87">
        <v>1</v>
      </c>
      <c r="T10" s="88"/>
      <c r="U10" s="84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1.1625100708163429</v>
      </c>
      <c r="V10" s="95">
        <f>R5</f>
        <v>43491</v>
      </c>
      <c r="W10" s="64"/>
      <c r="X10" s="64"/>
    </row>
    <row r="11" spans="1:24" s="10" customFormat="1" ht="20.100000000000001" customHeight="1" x14ac:dyDescent="0.2">
      <c r="A11" s="124">
        <v>89</v>
      </c>
      <c r="B11" s="170">
        <v>83</v>
      </c>
      <c r="C11" s="114" t="s">
        <v>70</v>
      </c>
      <c r="D11" s="110">
        <v>37793</v>
      </c>
      <c r="E11" s="115">
        <v>80</v>
      </c>
      <c r="F11" s="112" t="s">
        <v>73</v>
      </c>
      <c r="G11" s="112" t="s">
        <v>74</v>
      </c>
      <c r="H11" s="165">
        <v>42</v>
      </c>
      <c r="I11" s="173">
        <v>-45</v>
      </c>
      <c r="J11" s="174">
        <v>45</v>
      </c>
      <c r="K11" s="166">
        <v>52</v>
      </c>
      <c r="L11" s="175">
        <v>55</v>
      </c>
      <c r="M11" s="175">
        <v>57</v>
      </c>
      <c r="N11" s="80">
        <f t="shared" si="0"/>
        <v>45</v>
      </c>
      <c r="O11" s="80">
        <f t="shared" si="1"/>
        <v>57</v>
      </c>
      <c r="P11" s="80">
        <f t="shared" si="2"/>
        <v>102</v>
      </c>
      <c r="Q11" s="81">
        <f t="shared" si="3"/>
        <v>122.49866488450299</v>
      </c>
      <c r="R11" s="81" t="str">
        <f>IF(OR(D11="",B11="",V11=""),0,IF(OR(C11="UM",C11="JM",C11="SM",C11="UK",C11="JK",C11="SK"),"",Q11*(IF(ABS(1900-YEAR((V11+1)-D11))&lt;29,0,(VLOOKUP((YEAR(V11)-YEAR(D11)),'Meltzer-Malone'!$A$3:$B$63,2))))))</f>
        <v/>
      </c>
      <c r="S11" s="87">
        <v>2</v>
      </c>
      <c r="T11" s="88"/>
      <c r="U11" s="84">
        <f t="shared" si="4"/>
        <v>1.2009673027892449</v>
      </c>
      <c r="V11" s="95">
        <f>R5</f>
        <v>43491</v>
      </c>
      <c r="W11" s="64"/>
      <c r="X11" s="64"/>
    </row>
    <row r="12" spans="1:24" s="10" customFormat="1" ht="20.100000000000001" customHeight="1" x14ac:dyDescent="0.2">
      <c r="A12" s="107">
        <v>96</v>
      </c>
      <c r="B12" s="171">
        <v>93.1</v>
      </c>
      <c r="C12" s="109" t="s">
        <v>70</v>
      </c>
      <c r="D12" s="110">
        <v>37723</v>
      </c>
      <c r="E12" s="111">
        <v>16</v>
      </c>
      <c r="F12" s="112" t="s">
        <v>75</v>
      </c>
      <c r="G12" s="113" t="s">
        <v>53</v>
      </c>
      <c r="H12" s="165">
        <v>50</v>
      </c>
      <c r="I12" s="173">
        <v>54</v>
      </c>
      <c r="J12" s="174">
        <v>55</v>
      </c>
      <c r="K12" s="166">
        <v>-55</v>
      </c>
      <c r="L12" s="175">
        <v>60</v>
      </c>
      <c r="M12" s="175">
        <v>-66</v>
      </c>
      <c r="N12" s="80">
        <f t="shared" si="0"/>
        <v>55</v>
      </c>
      <c r="O12" s="80">
        <f t="shared" si="1"/>
        <v>60</v>
      </c>
      <c r="P12" s="80">
        <f t="shared" si="2"/>
        <v>115</v>
      </c>
      <c r="Q12" s="81">
        <f t="shared" si="3"/>
        <v>131.13160605568837</v>
      </c>
      <c r="R12" s="81" t="str">
        <f>IF(OR(D12="",B12="",V12=""),0,IF(OR(C12="UM",C12="JM",C12="SM",C12="UK",C12="JK",C12="SK"),"",Q12*(IF(ABS(1900-YEAR((V12+1)-D12))&lt;29,0,(VLOOKUP((YEAR(V12)-YEAR(D12)),'Meltzer-Malone'!$A$3:$B$63,2))))))</f>
        <v/>
      </c>
      <c r="S12" s="87">
        <v>1</v>
      </c>
      <c r="T12" s="88" t="s">
        <v>20</v>
      </c>
      <c r="U12" s="84">
        <f t="shared" si="4"/>
        <v>1.1402748352668552</v>
      </c>
      <c r="V12" s="95">
        <f>R5</f>
        <v>43491</v>
      </c>
      <c r="W12" s="64"/>
      <c r="X12" s="64"/>
    </row>
    <row r="13" spans="1:24" s="10" customFormat="1" ht="20.100000000000001" customHeight="1" x14ac:dyDescent="0.2">
      <c r="A13" s="118">
        <v>89</v>
      </c>
      <c r="B13" s="169">
        <v>86</v>
      </c>
      <c r="C13" s="114" t="s">
        <v>76</v>
      </c>
      <c r="D13" s="110">
        <v>37164</v>
      </c>
      <c r="E13" s="115">
        <v>22</v>
      </c>
      <c r="F13" s="112" t="s">
        <v>77</v>
      </c>
      <c r="G13" s="112" t="s">
        <v>64</v>
      </c>
      <c r="H13" s="165">
        <v>73</v>
      </c>
      <c r="I13" s="173">
        <v>75</v>
      </c>
      <c r="J13" s="174">
        <v>-80</v>
      </c>
      <c r="K13" s="166">
        <v>88</v>
      </c>
      <c r="L13" s="175">
        <v>-93</v>
      </c>
      <c r="M13" s="178" t="s">
        <v>203</v>
      </c>
      <c r="N13" s="80">
        <f t="shared" si="0"/>
        <v>75</v>
      </c>
      <c r="O13" s="80">
        <f t="shared" si="1"/>
        <v>88</v>
      </c>
      <c r="P13" s="80">
        <f t="shared" si="2"/>
        <v>163</v>
      </c>
      <c r="Q13" s="81">
        <f t="shared" si="3"/>
        <v>192.46669820374123</v>
      </c>
      <c r="R13" s="81" t="str">
        <f>IF(OR(D13="",B13="",V13=""),0,IF(OR(C13="UM",C13="JM",C13="SM",C13="UK",C13="JK",C13="SK"),"",Q13*(IF(ABS(1900-YEAR((V13+1)-D13))&lt;29,0,(VLOOKUP((YEAR(V13)-YEAR(D13)),'Meltzer-Malone'!$A$3:$B$63,2))))))</f>
        <v/>
      </c>
      <c r="S13" s="87">
        <v>2</v>
      </c>
      <c r="T13" s="88" t="s">
        <v>20</v>
      </c>
      <c r="U13" s="84">
        <f t="shared" si="4"/>
        <v>1.1807772895935045</v>
      </c>
      <c r="V13" s="95">
        <f>R5</f>
        <v>43491</v>
      </c>
      <c r="W13" s="64"/>
      <c r="X13" s="64"/>
    </row>
    <row r="14" spans="1:24" s="10" customFormat="1" ht="20.100000000000001" customHeight="1" x14ac:dyDescent="0.2">
      <c r="A14" s="126">
        <v>89</v>
      </c>
      <c r="B14" s="172">
        <v>82.9</v>
      </c>
      <c r="C14" s="114" t="s">
        <v>76</v>
      </c>
      <c r="D14" s="110">
        <v>36663</v>
      </c>
      <c r="E14" s="115">
        <v>96</v>
      </c>
      <c r="F14" s="112" t="s">
        <v>78</v>
      </c>
      <c r="G14" s="112" t="s">
        <v>79</v>
      </c>
      <c r="H14" s="98">
        <v>65</v>
      </c>
      <c r="I14" s="99">
        <v>70</v>
      </c>
      <c r="J14" s="100">
        <v>76</v>
      </c>
      <c r="K14" s="101">
        <v>100</v>
      </c>
      <c r="L14" s="102">
        <v>-108</v>
      </c>
      <c r="M14" s="177" t="s">
        <v>203</v>
      </c>
      <c r="N14" s="80">
        <f t="shared" si="0"/>
        <v>76</v>
      </c>
      <c r="O14" s="80">
        <f t="shared" si="1"/>
        <v>100</v>
      </c>
      <c r="P14" s="80">
        <f t="shared" si="2"/>
        <v>176</v>
      </c>
      <c r="Q14" s="81">
        <f t="shared" si="3"/>
        <v>211.49501146643155</v>
      </c>
      <c r="R14" s="81" t="str">
        <f>IF(OR(D14="",B14="",V14=""),0,IF(OR(C14="UM",C14="JM",C14="SM",C14="UK",C14="JK",C14="SK"),"",Q14*(IF(ABS(1900-YEAR((V14+1)-D14))&lt;29,0,(VLOOKUP((YEAR(V14)-YEAR(D14)),'Meltzer-Malone'!$A$3:$B$63,2))))))</f>
        <v/>
      </c>
      <c r="S14" s="87">
        <v>1</v>
      </c>
      <c r="T14" s="88" t="s">
        <v>20</v>
      </c>
      <c r="U14" s="84">
        <f t="shared" si="4"/>
        <v>1.2016762015138156</v>
      </c>
      <c r="V14" s="95">
        <f>R5</f>
        <v>43491</v>
      </c>
      <c r="W14" s="64"/>
      <c r="X14" s="64"/>
    </row>
    <row r="15" spans="1:24" s="10" customFormat="1" ht="20.100000000000001" customHeight="1" x14ac:dyDescent="0.2">
      <c r="A15" s="126">
        <v>96</v>
      </c>
      <c r="B15" s="172">
        <v>92.4</v>
      </c>
      <c r="C15" s="114" t="s">
        <v>76</v>
      </c>
      <c r="D15" s="110">
        <v>36416</v>
      </c>
      <c r="E15" s="115">
        <v>52</v>
      </c>
      <c r="F15" s="112" t="s">
        <v>80</v>
      </c>
      <c r="G15" s="112" t="s">
        <v>55</v>
      </c>
      <c r="H15" s="98">
        <v>95</v>
      </c>
      <c r="I15" s="99">
        <v>-100</v>
      </c>
      <c r="J15" s="100">
        <v>-100</v>
      </c>
      <c r="K15" s="101">
        <v>115</v>
      </c>
      <c r="L15" s="102">
        <v>120</v>
      </c>
      <c r="M15" s="102">
        <v>125</v>
      </c>
      <c r="N15" s="80">
        <f t="shared" si="0"/>
        <v>95</v>
      </c>
      <c r="O15" s="80">
        <f t="shared" si="1"/>
        <v>125</v>
      </c>
      <c r="P15" s="80">
        <f t="shared" si="2"/>
        <v>220</v>
      </c>
      <c r="Q15" s="81">
        <f t="shared" si="3"/>
        <v>251.65036957031069</v>
      </c>
      <c r="R15" s="81" t="str">
        <f>IF(OR(D15="",B15="",V15=""),0,IF(OR(C15="UM",C15="JM",C15="SM",C15="UK",C15="JK",C15="SK"),"",Q15*(IF(ABS(1900-YEAR((V15+1)-D15))&lt;29,0,(VLOOKUP((YEAR(V15)-YEAR(D15)),'Meltzer-Malone'!$A$3:$B$63,2))))))</f>
        <v/>
      </c>
      <c r="S15" s="87">
        <v>1</v>
      </c>
      <c r="T15" s="88"/>
      <c r="U15" s="84">
        <f t="shared" si="4"/>
        <v>1.1438653162286849</v>
      </c>
      <c r="V15" s="95">
        <f>R5</f>
        <v>43491</v>
      </c>
      <c r="W15" s="64"/>
      <c r="X15" s="64"/>
    </row>
    <row r="16" spans="1:24" s="10" customFormat="1" ht="20.100000000000001" customHeight="1" x14ac:dyDescent="0.2">
      <c r="A16" s="126"/>
      <c r="B16" s="172"/>
      <c r="C16" s="114"/>
      <c r="D16" s="110"/>
      <c r="E16" s="115"/>
      <c r="F16" s="112"/>
      <c r="G16" s="112"/>
      <c r="H16" s="98"/>
      <c r="I16" s="99"/>
      <c r="J16" s="100"/>
      <c r="K16" s="101"/>
      <c r="L16" s="102"/>
      <c r="M16" s="102"/>
      <c r="N16" s="80">
        <f t="shared" si="0"/>
        <v>0</v>
      </c>
      <c r="O16" s="80">
        <f t="shared" si="1"/>
        <v>0</v>
      </c>
      <c r="P16" s="80">
        <f t="shared" si="2"/>
        <v>0</v>
      </c>
      <c r="Q16" s="81" t="str">
        <f t="shared" si="3"/>
        <v/>
      </c>
      <c r="R16" s="81">
        <f>IF(OR(D16="",B16="",V16=""),0,IF(OR(C16="UM",C16="JM",C16="SM",C16="UK",C16="JK",C16="SK"),"",Q16*(IF(ABS(1900-YEAR((V16+1)-D16))&lt;29,0,(VLOOKUP((YEAR(V16)-YEAR(D16)),'Meltzer-Malone'!$A$3:$B$63,2))))))</f>
        <v>0</v>
      </c>
      <c r="S16" s="87"/>
      <c r="T16" s="88"/>
      <c r="U16" s="84" t="str">
        <f t="shared" si="4"/>
        <v/>
      </c>
      <c r="V16" s="95">
        <f>R5</f>
        <v>43491</v>
      </c>
      <c r="W16" s="64"/>
      <c r="X16" s="64"/>
    </row>
    <row r="17" spans="1:25" s="10" customFormat="1" ht="20.100000000000001" customHeight="1" x14ac:dyDescent="0.2">
      <c r="A17" s="126">
        <v>89</v>
      </c>
      <c r="B17" s="172">
        <v>88.6</v>
      </c>
      <c r="C17" s="114" t="s">
        <v>116</v>
      </c>
      <c r="D17" s="110">
        <v>25366</v>
      </c>
      <c r="E17" s="115">
        <v>43</v>
      </c>
      <c r="F17" s="112" t="s">
        <v>114</v>
      </c>
      <c r="G17" s="112" t="s">
        <v>66</v>
      </c>
      <c r="H17" s="98">
        <v>85</v>
      </c>
      <c r="I17" s="99">
        <v>88</v>
      </c>
      <c r="J17" s="100">
        <v>-90</v>
      </c>
      <c r="K17" s="101">
        <v>105</v>
      </c>
      <c r="L17" s="102">
        <v>108</v>
      </c>
      <c r="M17" s="102">
        <v>-110</v>
      </c>
      <c r="N17" s="80">
        <f t="shared" si="0"/>
        <v>88</v>
      </c>
      <c r="O17" s="80">
        <f t="shared" si="1"/>
        <v>108</v>
      </c>
      <c r="P17" s="80">
        <f t="shared" si="2"/>
        <v>196</v>
      </c>
      <c r="Q17" s="81">
        <f t="shared" si="3"/>
        <v>228.30914100841414</v>
      </c>
      <c r="R17" s="81">
        <f>IF(OR(D17="",B17="",V17=""),0,IF(OR(C17="UM",C17="JM",C17="SM",C17="UK",C17="JK",C17="SK"),"",Q17*(IF(ABS(1900-YEAR((V17+1)-D17))&lt;29,0,(VLOOKUP((YEAR(V17)-YEAR(D17)),'Meltzer-Malone'!$A$3:$B$63,2))))))</f>
        <v>292.00739134976169</v>
      </c>
      <c r="S17" s="87">
        <v>1</v>
      </c>
      <c r="T17" s="88"/>
      <c r="U17" s="84">
        <f t="shared" si="4"/>
        <v>1.1648425561653784</v>
      </c>
      <c r="V17" s="95">
        <f>R5</f>
        <v>43491</v>
      </c>
      <c r="W17" s="64"/>
      <c r="X17" s="64"/>
    </row>
    <row r="18" spans="1:25" s="10" customFormat="1" ht="20.100000000000001" customHeight="1" x14ac:dyDescent="0.2">
      <c r="A18" s="124">
        <v>81</v>
      </c>
      <c r="B18" s="170">
        <v>75.3</v>
      </c>
      <c r="C18" s="114" t="s">
        <v>119</v>
      </c>
      <c r="D18" s="110">
        <v>23444</v>
      </c>
      <c r="E18" s="115">
        <v>24</v>
      </c>
      <c r="F18" s="112" t="s">
        <v>120</v>
      </c>
      <c r="G18" s="112" t="s">
        <v>64</v>
      </c>
      <c r="H18" s="98">
        <v>88</v>
      </c>
      <c r="I18" s="99">
        <v>-93</v>
      </c>
      <c r="J18" s="100">
        <v>-93</v>
      </c>
      <c r="K18" s="101">
        <v>113</v>
      </c>
      <c r="L18" s="102">
        <v>-117</v>
      </c>
      <c r="M18" s="102">
        <v>117</v>
      </c>
      <c r="N18" s="80">
        <f t="shared" si="0"/>
        <v>88</v>
      </c>
      <c r="O18" s="80">
        <f t="shared" si="1"/>
        <v>117</v>
      </c>
      <c r="P18" s="80">
        <f t="shared" si="2"/>
        <v>205</v>
      </c>
      <c r="Q18" s="81">
        <f t="shared" si="3"/>
        <v>259.00599102692394</v>
      </c>
      <c r="R18" s="81">
        <f>IF(OR(D18="",B18="",V18=""),0,IF(OR(C18="UM",C18="JM",C18="SM",C18="UK",C18="JK",C18="SK"),"",Q18*(IF(ABS(1900-YEAR((V18+1)-D18))&lt;29,0,(VLOOKUP((YEAR(V18)-YEAR(D18)),'Meltzer-Malone'!$A$3:$B$63,2))))))</f>
        <v>358.72329757228965</v>
      </c>
      <c r="S18" s="87">
        <v>1</v>
      </c>
      <c r="T18" s="88" t="s">
        <v>206</v>
      </c>
      <c r="U18" s="84">
        <f t="shared" si="4"/>
        <v>1.2634438586679217</v>
      </c>
      <c r="V18" s="95">
        <f>R5</f>
        <v>43491</v>
      </c>
      <c r="W18" s="64"/>
      <c r="X18" s="64"/>
    </row>
    <row r="19" spans="1:25" s="10" customFormat="1" ht="20.100000000000001" customHeight="1" x14ac:dyDescent="0.2">
      <c r="A19" s="124">
        <v>81</v>
      </c>
      <c r="B19" s="170">
        <v>80</v>
      </c>
      <c r="C19" s="114" t="s">
        <v>81</v>
      </c>
      <c r="D19" s="110">
        <v>20075</v>
      </c>
      <c r="E19" s="115">
        <v>26</v>
      </c>
      <c r="F19" s="112" t="s">
        <v>82</v>
      </c>
      <c r="G19" s="112" t="s">
        <v>64</v>
      </c>
      <c r="H19" s="98">
        <v>70</v>
      </c>
      <c r="I19" s="99">
        <v>-73</v>
      </c>
      <c r="J19" s="100">
        <v>73</v>
      </c>
      <c r="K19" s="101">
        <v>80</v>
      </c>
      <c r="L19" s="102">
        <v>85</v>
      </c>
      <c r="M19" s="102">
        <v>88</v>
      </c>
      <c r="N19" s="80">
        <f t="shared" si="0"/>
        <v>73</v>
      </c>
      <c r="O19" s="80">
        <f t="shared" si="1"/>
        <v>88</v>
      </c>
      <c r="P19" s="80">
        <f t="shared" si="2"/>
        <v>161</v>
      </c>
      <c r="Q19" s="81">
        <f t="shared" si="3"/>
        <v>196.95587847855074</v>
      </c>
      <c r="R19" s="81">
        <f>IF(OR(D19="",B19="",V19=""),0,IF(OR(C19="UM",C19="JM",C19="SM",C19="UK",C19="JK",C19="SK"),"",Q19*(IF(ABS(1900-YEAR((V19+1)-D19))&lt;29,0,(VLOOKUP((YEAR(V19)-YEAR(D19)),'Meltzer-Malone'!$A$3:$B$63,2))))))</f>
        <v>327.5376259098299</v>
      </c>
      <c r="S19" s="87">
        <v>1</v>
      </c>
      <c r="T19" s="88" t="s">
        <v>204</v>
      </c>
      <c r="U19" s="84">
        <f t="shared" si="4"/>
        <v>1.2233284377549736</v>
      </c>
      <c r="V19" s="95">
        <f>R5</f>
        <v>43491</v>
      </c>
      <c r="W19" s="64"/>
      <c r="X19" s="64"/>
    </row>
    <row r="20" spans="1:25" s="10" customFormat="1" ht="20.100000000000001" customHeight="1" x14ac:dyDescent="0.2">
      <c r="A20" s="124">
        <v>102</v>
      </c>
      <c r="B20" s="170">
        <v>101.1</v>
      </c>
      <c r="C20" s="114" t="s">
        <v>81</v>
      </c>
      <c r="D20" s="110">
        <v>18809</v>
      </c>
      <c r="E20" s="115">
        <v>58</v>
      </c>
      <c r="F20" s="112" t="s">
        <v>83</v>
      </c>
      <c r="G20" s="112" t="s">
        <v>55</v>
      </c>
      <c r="H20" s="98">
        <v>70</v>
      </c>
      <c r="I20" s="99">
        <v>-81</v>
      </c>
      <c r="J20" s="100">
        <v>-81</v>
      </c>
      <c r="K20" s="101">
        <v>90</v>
      </c>
      <c r="L20" s="102">
        <v>98</v>
      </c>
      <c r="M20" s="177" t="s">
        <v>203</v>
      </c>
      <c r="N20" s="80">
        <f t="shared" si="0"/>
        <v>70</v>
      </c>
      <c r="O20" s="80">
        <f t="shared" si="1"/>
        <v>98</v>
      </c>
      <c r="P20" s="80">
        <f t="shared" si="2"/>
        <v>168</v>
      </c>
      <c r="Q20" s="81">
        <f t="shared" si="3"/>
        <v>185.54853115299647</v>
      </c>
      <c r="R20" s="81">
        <f>IF(OR(D20="",B20="",V20=""),0,IF(OR(C20="UM",C20="JM",C20="SM",C20="UK",C20="JK",C20="SK"),"",Q20*(IF(ABS(1900-YEAR((V20+1)-D20))&lt;29,0,(VLOOKUP((YEAR(V20)-YEAR(D20)),'Meltzer-Malone'!$A$3:$B$63,2))))))</f>
        <v>330.09083692118071</v>
      </c>
      <c r="S20" s="87">
        <v>1</v>
      </c>
      <c r="T20" s="88" t="s">
        <v>204</v>
      </c>
      <c r="U20" s="84">
        <f t="shared" si="4"/>
        <v>1.1044555425773599</v>
      </c>
      <c r="V20" s="95">
        <f>R5</f>
        <v>43491</v>
      </c>
      <c r="W20" s="64"/>
      <c r="X20" s="64"/>
      <c r="Y20" s="1"/>
    </row>
    <row r="21" spans="1:25" s="10" customFormat="1" ht="20.100000000000001" customHeight="1" x14ac:dyDescent="0.2">
      <c r="A21" s="124">
        <v>96</v>
      </c>
      <c r="B21" s="170">
        <v>94.5</v>
      </c>
      <c r="C21" s="114" t="s">
        <v>81</v>
      </c>
      <c r="D21" s="110">
        <v>19656</v>
      </c>
      <c r="E21" s="115">
        <v>94</v>
      </c>
      <c r="F21" s="112" t="s">
        <v>84</v>
      </c>
      <c r="G21" s="112" t="s">
        <v>74</v>
      </c>
      <c r="H21" s="98">
        <v>66</v>
      </c>
      <c r="I21" s="99">
        <v>70</v>
      </c>
      <c r="J21" s="176" t="s">
        <v>203</v>
      </c>
      <c r="K21" s="101">
        <v>80</v>
      </c>
      <c r="L21" s="177" t="s">
        <v>203</v>
      </c>
      <c r="M21" s="177" t="s">
        <v>203</v>
      </c>
      <c r="N21" s="80">
        <f t="shared" si="0"/>
        <v>70</v>
      </c>
      <c r="O21" s="80">
        <f t="shared" si="1"/>
        <v>80</v>
      </c>
      <c r="P21" s="80">
        <f t="shared" si="2"/>
        <v>150</v>
      </c>
      <c r="Q21" s="81">
        <f t="shared" si="3"/>
        <v>169.99971655835444</v>
      </c>
      <c r="R21" s="81">
        <f>IF(OR(D21="",B21="",V21=""),0,IF(OR(C21="UM",C21="JM",C21="SM",C21="UK",C21="JK",C21="SK"),"",Q21*(IF(ABS(1900-YEAR((V21+1)-D21))&lt;29,0,(VLOOKUP((YEAR(V21)-YEAR(D21)),'Meltzer-Malone'!$A$3:$B$63,2))))))</f>
        <v>288.82951843264419</v>
      </c>
      <c r="S21" s="87">
        <v>1</v>
      </c>
      <c r="T21" s="88"/>
      <c r="U21" s="84">
        <f t="shared" si="4"/>
        <v>1.1333314437223629</v>
      </c>
      <c r="V21" s="95">
        <f>R5</f>
        <v>43491</v>
      </c>
      <c r="W21" s="64"/>
      <c r="X21" s="64"/>
      <c r="Y21" s="1"/>
    </row>
    <row r="22" spans="1:25" s="10" customFormat="1" ht="20.100000000000001" customHeight="1" x14ac:dyDescent="0.2">
      <c r="A22" s="124">
        <v>96</v>
      </c>
      <c r="B22" s="170">
        <v>95.5</v>
      </c>
      <c r="C22" s="114" t="s">
        <v>85</v>
      </c>
      <c r="D22" s="110">
        <v>14761</v>
      </c>
      <c r="E22" s="115">
        <v>59</v>
      </c>
      <c r="F22" s="112" t="s">
        <v>86</v>
      </c>
      <c r="G22" s="112" t="s">
        <v>55</v>
      </c>
      <c r="H22" s="98">
        <v>45</v>
      </c>
      <c r="I22" s="99">
        <v>50</v>
      </c>
      <c r="J22" s="100">
        <v>51</v>
      </c>
      <c r="K22" s="101">
        <v>55</v>
      </c>
      <c r="L22" s="102">
        <v>58</v>
      </c>
      <c r="M22" s="102">
        <v>60</v>
      </c>
      <c r="N22" s="80">
        <f t="shared" si="0"/>
        <v>51</v>
      </c>
      <c r="O22" s="80">
        <f t="shared" si="1"/>
        <v>60</v>
      </c>
      <c r="P22" s="80">
        <f t="shared" si="2"/>
        <v>111</v>
      </c>
      <c r="Q22" s="81">
        <f t="shared" si="3"/>
        <v>125.27002091709272</v>
      </c>
      <c r="R22" s="81">
        <f>IF(OR(D22="",B22="",V22=""),0,IF(OR(C22="UM",C22="JM",C22="SM",C22="UK",C22="JK",C22="SK"),"",Q22*(IF(ABS(1900-YEAR((V22+1)-D22))&lt;29,0,(VLOOKUP((YEAR(V22)-YEAR(D22)),'Meltzer-Malone'!$A$3:$B$63,2))))))</f>
        <v>303.02818059844731</v>
      </c>
      <c r="S22" s="87">
        <v>1</v>
      </c>
      <c r="T22" s="88"/>
      <c r="U22" s="84">
        <f t="shared" si="4"/>
        <v>1.1285587470008354</v>
      </c>
      <c r="V22" s="95">
        <f>R5</f>
        <v>43491</v>
      </c>
      <c r="W22" s="64"/>
      <c r="X22" s="64"/>
      <c r="Y22" s="1"/>
    </row>
    <row r="23" spans="1:25" s="10" customFormat="1" ht="20.100000000000001" customHeight="1" x14ac:dyDescent="0.2">
      <c r="A23" s="124" t="s">
        <v>87</v>
      </c>
      <c r="B23" s="170">
        <v>109.1</v>
      </c>
      <c r="C23" s="114" t="s">
        <v>85</v>
      </c>
      <c r="D23" s="110">
        <v>16053</v>
      </c>
      <c r="E23" s="115">
        <v>60</v>
      </c>
      <c r="F23" s="112" t="s">
        <v>88</v>
      </c>
      <c r="G23" s="112" t="s">
        <v>55</v>
      </c>
      <c r="H23" s="98">
        <v>55</v>
      </c>
      <c r="I23" s="99">
        <v>60</v>
      </c>
      <c r="J23" s="100">
        <v>62</v>
      </c>
      <c r="K23" s="101">
        <v>70</v>
      </c>
      <c r="L23" s="102">
        <v>75</v>
      </c>
      <c r="M23" s="102">
        <v>77</v>
      </c>
      <c r="N23" s="80">
        <f t="shared" si="0"/>
        <v>62</v>
      </c>
      <c r="O23" s="80">
        <f t="shared" si="1"/>
        <v>77</v>
      </c>
      <c r="P23" s="80">
        <f t="shared" si="2"/>
        <v>139</v>
      </c>
      <c r="Q23" s="81">
        <f t="shared" si="3"/>
        <v>149.64795453504533</v>
      </c>
      <c r="R23" s="81">
        <f>IF(OR(D23="",B23="",V23=""),0,IF(OR(C23="UM",C23="JM",C23="SM",C23="UK",C23="JK",C23="SK"),"",Q23*(IF(ABS(1900-YEAR((V23+1)-D23))&lt;29,0,(VLOOKUP((YEAR(V23)-YEAR(D23)),'Meltzer-Malone'!$A$3:$B$63,2))))))</f>
        <v>326.38218884093385</v>
      </c>
      <c r="S23" s="87">
        <v>1</v>
      </c>
      <c r="T23" s="88"/>
      <c r="U23" s="84">
        <f t="shared" si="4"/>
        <v>1.0766039894607577</v>
      </c>
      <c r="V23" s="95">
        <f>R5</f>
        <v>43491</v>
      </c>
      <c r="W23" s="64"/>
      <c r="X23" s="64"/>
      <c r="Y23" s="1"/>
    </row>
    <row r="24" spans="1:25" s="10" customFormat="1" ht="20.100000000000001" customHeight="1" x14ac:dyDescent="0.2">
      <c r="A24" s="124">
        <v>109</v>
      </c>
      <c r="B24" s="170">
        <v>102.6</v>
      </c>
      <c r="C24" s="114" t="s">
        <v>89</v>
      </c>
      <c r="D24" s="110">
        <v>14018</v>
      </c>
      <c r="E24" s="115">
        <v>61</v>
      </c>
      <c r="F24" s="112" t="s">
        <v>90</v>
      </c>
      <c r="G24" s="112" t="s">
        <v>55</v>
      </c>
      <c r="H24" s="98">
        <v>45</v>
      </c>
      <c r="I24" s="99">
        <v>-50</v>
      </c>
      <c r="J24" s="100">
        <v>50</v>
      </c>
      <c r="K24" s="101">
        <v>60</v>
      </c>
      <c r="L24" s="102">
        <v>63</v>
      </c>
      <c r="M24" s="102">
        <v>65</v>
      </c>
      <c r="N24" s="80">
        <f t="shared" si="0"/>
        <v>50</v>
      </c>
      <c r="O24" s="80">
        <f t="shared" si="1"/>
        <v>65</v>
      </c>
      <c r="P24" s="89">
        <f>IF(N24=0,0,IF(O24=0,0,SUM(N24:O24)))</f>
        <v>115</v>
      </c>
      <c r="Q24" s="81">
        <f t="shared" si="3"/>
        <v>126.3492319991558</v>
      </c>
      <c r="R24" s="81">
        <f>IF(OR(D24="",B24="",V24=""),0,IF(OR(C24="UM",C24="JM",C24="SM",C24="UK",C24="JK",C24="SK"),"",Q24*(IF(ABS(1900-YEAR((V24+1)-D24))&lt;29,0,(VLOOKUP((YEAR(V24)-YEAR(D24)),'Meltzer-Malone'!$A$3:$B$63,2))))))</f>
        <v>328.12895550180764</v>
      </c>
      <c r="S24" s="90">
        <v>1</v>
      </c>
      <c r="T24" s="91"/>
      <c r="U24" s="84">
        <f t="shared" si="4"/>
        <v>1.0986889739057026</v>
      </c>
      <c r="V24" s="95">
        <f>R5</f>
        <v>43491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5"/>
      <c r="J26" s="2"/>
      <c r="K26" s="2"/>
      <c r="L26" s="2"/>
      <c r="M26" s="2"/>
      <c r="N26" s="2"/>
      <c r="O26" s="2"/>
      <c r="P26" s="2"/>
      <c r="Q26" s="40"/>
      <c r="R26" s="40"/>
      <c r="S26" s="40"/>
      <c r="T26" s="40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83" t="s">
        <v>49</v>
      </c>
      <c r="D27" s="183"/>
      <c r="E27" s="183"/>
      <c r="F27" s="183"/>
      <c r="G27" s="69" t="s">
        <v>33</v>
      </c>
      <c r="H27" s="63">
        <v>1</v>
      </c>
      <c r="I27" s="183" t="s">
        <v>185</v>
      </c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Y27" s="1"/>
    </row>
    <row r="28" spans="1:25" s="7" customFormat="1" ht="15" x14ac:dyDescent="0.25">
      <c r="B28"/>
      <c r="C28" s="182" t="s">
        <v>20</v>
      </c>
      <c r="D28" s="182"/>
      <c r="E28" s="182"/>
      <c r="F28" s="182"/>
      <c r="G28" s="59" t="s">
        <v>20</v>
      </c>
      <c r="H28" s="63">
        <v>2</v>
      </c>
      <c r="I28" s="183" t="s">
        <v>186</v>
      </c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</row>
    <row r="29" spans="1:25" s="7" customFormat="1" ht="15.75" x14ac:dyDescent="0.25">
      <c r="A29" s="67" t="s">
        <v>32</v>
      </c>
      <c r="B29"/>
      <c r="C29" s="182"/>
      <c r="D29" s="182"/>
      <c r="E29" s="182"/>
      <c r="F29" s="182"/>
      <c r="G29" s="60"/>
      <c r="H29" s="63">
        <v>3</v>
      </c>
      <c r="I29" s="183" t="s">
        <v>187</v>
      </c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</row>
    <row r="30" spans="1:25" s="7" customFormat="1" ht="15" x14ac:dyDescent="0.25">
      <c r="A30" s="57"/>
      <c r="B30"/>
      <c r="C30" s="182"/>
      <c r="D30" s="182"/>
      <c r="E30" s="182"/>
      <c r="F30" s="182"/>
      <c r="G30" s="60"/>
      <c r="H30" s="6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</row>
    <row r="31" spans="1:25" s="7" customFormat="1" ht="15" x14ac:dyDescent="0.25">
      <c r="A31" s="57"/>
      <c r="B31"/>
      <c r="C31" s="182"/>
      <c r="D31" s="182"/>
      <c r="E31" s="182"/>
      <c r="F31" s="182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</row>
    <row r="33" spans="1:20" ht="15.75" x14ac:dyDescent="0.25">
      <c r="C33" s="30"/>
      <c r="D33" s="31"/>
      <c r="E33" s="31"/>
      <c r="F33" s="32"/>
      <c r="G33" s="70" t="s">
        <v>35</v>
      </c>
      <c r="H33" s="182" t="s">
        <v>173</v>
      </c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</row>
    <row r="34" spans="1:20" ht="15.75" x14ac:dyDescent="0.25">
      <c r="A34" s="67" t="s">
        <v>18</v>
      </c>
      <c r="B34"/>
      <c r="C34" s="183" t="s">
        <v>50</v>
      </c>
      <c r="D34" s="183"/>
      <c r="E34" s="183"/>
      <c r="F34" s="183"/>
      <c r="G34" s="70" t="s">
        <v>37</v>
      </c>
      <c r="H34" s="182" t="s">
        <v>174</v>
      </c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</row>
    <row r="35" spans="1:20" ht="15" x14ac:dyDescent="0.25">
      <c r="C35" s="183"/>
      <c r="D35" s="183"/>
      <c r="E35" s="183"/>
      <c r="F35" s="183"/>
      <c r="G35" s="58"/>
      <c r="H35" s="29"/>
      <c r="I35" s="61"/>
    </row>
    <row r="36" spans="1:20" ht="15.75" x14ac:dyDescent="0.25">
      <c r="A36" s="68" t="s">
        <v>36</v>
      </c>
      <c r="B36" s="53"/>
      <c r="C36" s="183" t="s">
        <v>49</v>
      </c>
      <c r="D36" s="183"/>
      <c r="E36" s="183"/>
      <c r="F36" s="183"/>
      <c r="G36" s="70" t="s">
        <v>22</v>
      </c>
      <c r="H36" s="182" t="s">
        <v>207</v>
      </c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</row>
    <row r="37" spans="1:20" ht="15" x14ac:dyDescent="0.25">
      <c r="C37" s="183"/>
      <c r="D37" s="183"/>
      <c r="E37" s="183"/>
      <c r="F37" s="183"/>
      <c r="G37" s="58"/>
      <c r="H37" s="182" t="s">
        <v>209</v>
      </c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</row>
    <row r="38" spans="1:20" ht="15" x14ac:dyDescent="0.25">
      <c r="A38" s="53" t="s">
        <v>21</v>
      </c>
      <c r="B38" s="53"/>
      <c r="C38" s="33" t="s">
        <v>43</v>
      </c>
      <c r="D38" s="34"/>
      <c r="E38" s="34"/>
      <c r="F38" s="35"/>
      <c r="G38" s="5"/>
      <c r="H38" s="182" t="s">
        <v>208</v>
      </c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</row>
    <row r="39" spans="1:20" ht="15" x14ac:dyDescent="0.25">
      <c r="A39" s="54"/>
      <c r="B39" s="54"/>
      <c r="C39" s="55"/>
      <c r="D39" s="31"/>
      <c r="E39" s="31"/>
      <c r="F39" s="32"/>
      <c r="G39" s="5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</row>
    <row r="40" spans="1:20" ht="15" x14ac:dyDescent="0.25">
      <c r="C40" s="3"/>
      <c r="D40" s="4"/>
      <c r="E40" s="4"/>
      <c r="F40" s="5"/>
      <c r="G40" s="5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</row>
    <row r="41" spans="1:20" x14ac:dyDescent="0.2">
      <c r="H41" s="56"/>
      <c r="I41" s="62"/>
    </row>
  </sheetData>
  <mergeCells count="26">
    <mergeCell ref="C27:F27"/>
    <mergeCell ref="I28:T28"/>
    <mergeCell ref="F1:P1"/>
    <mergeCell ref="F2:P2"/>
    <mergeCell ref="C5:F5"/>
    <mergeCell ref="H5:K5"/>
    <mergeCell ref="M5:P5"/>
    <mergeCell ref="I27:T27"/>
    <mergeCell ref="C35:F35"/>
    <mergeCell ref="C28:F28"/>
    <mergeCell ref="C29:F29"/>
    <mergeCell ref="I29:T29"/>
    <mergeCell ref="C30:F30"/>
    <mergeCell ref="I30:T30"/>
    <mergeCell ref="C31:F31"/>
    <mergeCell ref="H32:T32"/>
    <mergeCell ref="H33:T33"/>
    <mergeCell ref="C34:F34"/>
    <mergeCell ref="H34:T34"/>
    <mergeCell ref="H40:T40"/>
    <mergeCell ref="C36:F36"/>
    <mergeCell ref="H36:T36"/>
    <mergeCell ref="C37:F37"/>
    <mergeCell ref="H37:T37"/>
    <mergeCell ref="H38:T38"/>
    <mergeCell ref="H39:T39"/>
  </mergeCells>
  <conditionalFormatting sqref="L9:M9">
    <cfRule type="cellIs" dxfId="159" priority="19" stopIfTrue="1" operator="between">
      <formula>1</formula>
      <formula>300</formula>
    </cfRule>
    <cfRule type="cellIs" dxfId="158" priority="20" stopIfTrue="1" operator="lessThanOrEqual">
      <formula>0</formula>
    </cfRule>
  </conditionalFormatting>
  <conditionalFormatting sqref="H9:K9">
    <cfRule type="cellIs" dxfId="157" priority="17" stopIfTrue="1" operator="between">
      <formula>1</formula>
      <formula>300</formula>
    </cfRule>
    <cfRule type="cellIs" dxfId="156" priority="18" stopIfTrue="1" operator="lessThanOrEqual">
      <formula>0</formula>
    </cfRule>
  </conditionalFormatting>
  <conditionalFormatting sqref="L10:M10">
    <cfRule type="cellIs" dxfId="155" priority="15" stopIfTrue="1" operator="between">
      <formula>1</formula>
      <formula>300</formula>
    </cfRule>
    <cfRule type="cellIs" dxfId="154" priority="16" stopIfTrue="1" operator="lessThanOrEqual">
      <formula>0</formula>
    </cfRule>
  </conditionalFormatting>
  <conditionalFormatting sqref="H10:K10">
    <cfRule type="cellIs" dxfId="153" priority="13" stopIfTrue="1" operator="between">
      <formula>1</formula>
      <formula>300</formula>
    </cfRule>
    <cfRule type="cellIs" dxfId="152" priority="14" stopIfTrue="1" operator="lessThanOrEqual">
      <formula>0</formula>
    </cfRule>
  </conditionalFormatting>
  <conditionalFormatting sqref="L11:M11">
    <cfRule type="cellIs" dxfId="151" priority="11" stopIfTrue="1" operator="between">
      <formula>1</formula>
      <formula>300</formula>
    </cfRule>
    <cfRule type="cellIs" dxfId="150" priority="12" stopIfTrue="1" operator="lessThanOrEqual">
      <formula>0</formula>
    </cfRule>
  </conditionalFormatting>
  <conditionalFormatting sqref="H11:K11">
    <cfRule type="cellIs" dxfId="149" priority="9" stopIfTrue="1" operator="between">
      <formula>1</formula>
      <formula>300</formula>
    </cfRule>
    <cfRule type="cellIs" dxfId="148" priority="10" stopIfTrue="1" operator="lessThanOrEqual">
      <formula>0</formula>
    </cfRule>
  </conditionalFormatting>
  <conditionalFormatting sqref="L12:M12">
    <cfRule type="cellIs" dxfId="147" priority="7" stopIfTrue="1" operator="between">
      <formula>1</formula>
      <formula>300</formula>
    </cfRule>
    <cfRule type="cellIs" dxfId="146" priority="8" stopIfTrue="1" operator="lessThanOrEqual">
      <formula>0</formula>
    </cfRule>
  </conditionalFormatting>
  <conditionalFormatting sqref="H12:K12">
    <cfRule type="cellIs" dxfId="145" priority="5" stopIfTrue="1" operator="between">
      <formula>1</formula>
      <formula>300</formula>
    </cfRule>
    <cfRule type="cellIs" dxfId="144" priority="6" stopIfTrue="1" operator="lessThanOrEqual">
      <formula>0</formula>
    </cfRule>
  </conditionalFormatting>
  <conditionalFormatting sqref="L13:M13">
    <cfRule type="cellIs" dxfId="143" priority="3" stopIfTrue="1" operator="between">
      <formula>1</formula>
      <formula>300</formula>
    </cfRule>
    <cfRule type="cellIs" dxfId="142" priority="4" stopIfTrue="1" operator="lessThanOrEqual">
      <formula>0</formula>
    </cfRule>
  </conditionalFormatting>
  <conditionalFormatting sqref="H13:K13">
    <cfRule type="cellIs" dxfId="141" priority="1" stopIfTrue="1" operator="between">
      <formula>1</formula>
      <formula>300</formula>
    </cfRule>
    <cfRule type="cellIs" dxfId="14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12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A9:A24">
      <formula1>"40,45,49,55,59,61,64,67,71,73,76,81,+81,81+,87,+87,87+,89,96,102,+102,102+,109,+109,109+"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41"/>
  <sheetViews>
    <sheetView showGridLines="0" showRowColHeaders="0" showZeros="0" showOutlineSymbols="0" zoomScaleNormal="100" zoomScaleSheetLayoutView="75" zoomScalePageLayoutView="120" workbookViewId="0">
      <selection activeCell="F10" sqref="F10"/>
    </sheetView>
  </sheetViews>
  <sheetFormatPr baseColWidth="10" defaultColWidth="9.140625" defaultRowHeight="12.75" x14ac:dyDescent="0.2"/>
  <cols>
    <col min="1" max="1" width="6.42578125" style="2" customWidth="1"/>
    <col min="2" max="2" width="8.5703125" style="2" customWidth="1"/>
    <col min="3" max="3" width="6.42578125" style="38" customWidth="1"/>
    <col min="4" max="4" width="10.5703125" style="2" customWidth="1"/>
    <col min="5" max="5" width="3.85546875" style="2" customWidth="1"/>
    <col min="6" max="6" width="27.570312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5703125" style="2" customWidth="1"/>
    <col min="17" max="17" width="10.5703125" style="40" customWidth="1"/>
    <col min="18" max="18" width="11.42578125" style="40" customWidth="1"/>
    <col min="19" max="20" width="5.570312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84" t="s">
        <v>39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24" ht="24.75" customHeight="1" x14ac:dyDescent="0.5">
      <c r="F2" s="185" t="s">
        <v>34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24" ht="15" x14ac:dyDescent="0.25">
      <c r="G3" s="189" t="s">
        <v>44</v>
      </c>
      <c r="H3" s="189"/>
      <c r="I3" s="189"/>
      <c r="J3" s="189"/>
      <c r="K3" s="189"/>
      <c r="L3" s="189"/>
      <c r="M3" s="189"/>
    </row>
    <row r="4" spans="1:24" ht="12" customHeight="1" x14ac:dyDescent="0.2">
      <c r="G4" s="190" t="s">
        <v>45</v>
      </c>
      <c r="H4" s="190"/>
      <c r="I4" s="190"/>
      <c r="J4" s="190"/>
      <c r="K4" s="190"/>
      <c r="L4" s="190"/>
      <c r="M4" s="190"/>
    </row>
    <row r="5" spans="1:24" s="7" customFormat="1" ht="15.75" x14ac:dyDescent="0.25">
      <c r="A5" s="36"/>
      <c r="B5" s="71" t="s">
        <v>27</v>
      </c>
      <c r="C5" s="186" t="s">
        <v>46</v>
      </c>
      <c r="D5" s="186"/>
      <c r="E5" s="186"/>
      <c r="F5" s="186"/>
      <c r="G5" s="72" t="s">
        <v>0</v>
      </c>
      <c r="H5" s="187" t="s">
        <v>47</v>
      </c>
      <c r="I5" s="187"/>
      <c r="J5" s="187"/>
      <c r="K5" s="187"/>
      <c r="L5" s="71" t="s">
        <v>1</v>
      </c>
      <c r="M5" s="188" t="s">
        <v>48</v>
      </c>
      <c r="N5" s="188"/>
      <c r="O5" s="188"/>
      <c r="P5" s="188"/>
      <c r="Q5" s="71" t="s">
        <v>2</v>
      </c>
      <c r="R5" s="96">
        <v>43491</v>
      </c>
      <c r="S5" s="73" t="s">
        <v>24</v>
      </c>
      <c r="T5" s="92">
        <v>3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24">
        <v>55</v>
      </c>
      <c r="B9" s="156">
        <v>52.2</v>
      </c>
      <c r="C9" s="114" t="s">
        <v>91</v>
      </c>
      <c r="D9" s="110">
        <v>31177</v>
      </c>
      <c r="E9" s="115">
        <v>70</v>
      </c>
      <c r="F9" s="159" t="s">
        <v>94</v>
      </c>
      <c r="G9" s="159" t="s">
        <v>74</v>
      </c>
      <c r="H9" s="165">
        <v>51</v>
      </c>
      <c r="I9" s="173">
        <v>53</v>
      </c>
      <c r="J9" s="174">
        <v>55</v>
      </c>
      <c r="K9" s="166">
        <v>66</v>
      </c>
      <c r="L9" s="175">
        <v>69</v>
      </c>
      <c r="M9" s="175">
        <v>71</v>
      </c>
      <c r="N9" s="80">
        <f t="shared" ref="N9:N24" si="0">IF(MAX(H9:J9)&lt;0,0,TRUNC(MAX(H9:J9)/1)*1)</f>
        <v>55</v>
      </c>
      <c r="O9" s="80">
        <f t="shared" ref="O9:O24" si="1">IF(MAX(K9:M9)&lt;0,0,TRUNC(MAX(K9:M9)/1)*1)</f>
        <v>71</v>
      </c>
      <c r="P9" s="80">
        <f t="shared" ref="P9:P23" si="2">IF(N9=0,0,IF(O9=0,0,SUM(N9:O9)))</f>
        <v>126</v>
      </c>
      <c r="Q9" s="81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187.33479862758119</v>
      </c>
      <c r="R9" s="81" t="str">
        <f>IF(OR(D9="",B9="",V9=""),0,IF(OR(C9="UM",C9="JM",C9="SM",C9="UK",C9="JK",C9="SK"),"",Q9*(IF(ABS(1900-YEAR((V9+1)-D9))&lt;29,0,(VLOOKUP((YEAR(V9)-YEAR(D9)),'Meltzer-Malone'!$A$3:$B$63,2))))))</f>
        <v/>
      </c>
      <c r="S9" s="82">
        <v>2</v>
      </c>
      <c r="T9" s="83"/>
      <c r="U9" s="84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1.4867841160919142</v>
      </c>
      <c r="V9" s="95">
        <f>R5</f>
        <v>43491</v>
      </c>
      <c r="W9" s="64"/>
      <c r="X9" s="64"/>
    </row>
    <row r="10" spans="1:24" s="10" customFormat="1" ht="20.100000000000001" customHeight="1" x14ac:dyDescent="0.2">
      <c r="A10" s="124">
        <v>55</v>
      </c>
      <c r="B10" s="156">
        <v>53.7</v>
      </c>
      <c r="C10" s="114" t="s">
        <v>91</v>
      </c>
      <c r="D10" s="110">
        <v>32020</v>
      </c>
      <c r="E10" s="115">
        <v>72</v>
      </c>
      <c r="F10" s="159" t="s">
        <v>97</v>
      </c>
      <c r="G10" s="159" t="s">
        <v>74</v>
      </c>
      <c r="H10" s="165">
        <v>50</v>
      </c>
      <c r="I10" s="173">
        <v>53</v>
      </c>
      <c r="J10" s="174">
        <v>55</v>
      </c>
      <c r="K10" s="166">
        <v>65</v>
      </c>
      <c r="L10" s="175">
        <v>-70</v>
      </c>
      <c r="M10" s="175">
        <v>72</v>
      </c>
      <c r="N10" s="80">
        <f t="shared" si="0"/>
        <v>55</v>
      </c>
      <c r="O10" s="80">
        <f t="shared" si="1"/>
        <v>72</v>
      </c>
      <c r="P10" s="80">
        <f t="shared" si="2"/>
        <v>127</v>
      </c>
      <c r="Q10" s="81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184.98236394714286</v>
      </c>
      <c r="R10" s="81" t="str">
        <f>IF(OR(D10="",B10="",V10=""),0,IF(OR(C10="UM",C10="JM",C10="SM",C10="UK",C10="JK",C10="SK"),"",Q10*(IF(ABS(1900-YEAR((V10+1)-D10))&lt;29,0,(VLOOKUP((YEAR(V10)-YEAR(D10)),'Meltzer-Malone'!$A$3:$B$63,2))))))</f>
        <v/>
      </c>
      <c r="S10" s="87">
        <v>1</v>
      </c>
      <c r="T10" s="88"/>
      <c r="U10" s="84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1.4565540468278966</v>
      </c>
      <c r="V10" s="95">
        <f>R5</f>
        <v>43491</v>
      </c>
      <c r="W10" s="64"/>
      <c r="X10" s="64"/>
    </row>
    <row r="11" spans="1:24" s="10" customFormat="1" ht="20.100000000000001" customHeight="1" x14ac:dyDescent="0.2">
      <c r="A11" s="107"/>
      <c r="B11" s="155"/>
      <c r="C11" s="109"/>
      <c r="D11" s="110"/>
      <c r="E11" s="111"/>
      <c r="F11" s="133"/>
      <c r="G11" s="133"/>
      <c r="H11" s="165"/>
      <c r="I11" s="93"/>
      <c r="J11" s="86"/>
      <c r="K11" s="166"/>
      <c r="L11" s="79"/>
      <c r="M11" s="79"/>
      <c r="N11" s="80">
        <f t="shared" si="0"/>
        <v>0</v>
      </c>
      <c r="O11" s="80">
        <f t="shared" si="1"/>
        <v>0</v>
      </c>
      <c r="P11" s="80">
        <f t="shared" si="2"/>
        <v>0</v>
      </c>
      <c r="Q11" s="81" t="str">
        <f t="shared" si="3"/>
        <v/>
      </c>
      <c r="R11" s="81">
        <f>IF(OR(D11="",B11="",V11=""),0,IF(OR(C11="UM",C11="JM",C11="SM",C11="UK",C11="JK",C11="SK"),"",Q11*(IF(ABS(1900-YEAR((V11+1)-D11))&lt;29,0,(VLOOKUP((YEAR(V11)-YEAR(D11)),'Meltzer-Malone'!$A$3:$B$63,2))))))</f>
        <v>0</v>
      </c>
      <c r="S11" s="87"/>
      <c r="T11" s="88"/>
      <c r="U11" s="84" t="str">
        <f t="shared" si="4"/>
        <v/>
      </c>
      <c r="V11" s="95">
        <f>R5</f>
        <v>43491</v>
      </c>
      <c r="W11" s="64"/>
      <c r="X11" s="64"/>
    </row>
    <row r="12" spans="1:24" s="10" customFormat="1" ht="20.100000000000001" customHeight="1" x14ac:dyDescent="0.2">
      <c r="A12" s="107">
        <v>59</v>
      </c>
      <c r="B12" s="155">
        <v>58.6</v>
      </c>
      <c r="C12" s="109" t="s">
        <v>91</v>
      </c>
      <c r="D12" s="110">
        <v>35557</v>
      </c>
      <c r="E12" s="111">
        <v>4</v>
      </c>
      <c r="F12" s="133" t="s">
        <v>92</v>
      </c>
      <c r="G12" s="133" t="s">
        <v>93</v>
      </c>
      <c r="H12" s="165">
        <v>48</v>
      </c>
      <c r="I12" s="173">
        <v>-51</v>
      </c>
      <c r="J12" s="174">
        <v>-52</v>
      </c>
      <c r="K12" s="166">
        <v>65</v>
      </c>
      <c r="L12" s="175">
        <v>68</v>
      </c>
      <c r="M12" s="175">
        <v>73</v>
      </c>
      <c r="N12" s="80">
        <f t="shared" si="0"/>
        <v>48</v>
      </c>
      <c r="O12" s="80">
        <f t="shared" si="1"/>
        <v>73</v>
      </c>
      <c r="P12" s="80">
        <f t="shared" si="2"/>
        <v>121</v>
      </c>
      <c r="Q12" s="81">
        <f t="shared" si="3"/>
        <v>165.99945566914286</v>
      </c>
      <c r="R12" s="81" t="str">
        <f>IF(OR(D12="",B12="",V12=""),0,IF(OR(C12="UM",C12="JM",C12="SM",C12="UK",C12="JK",C12="SK"),"",Q12*(IF(ABS(1900-YEAR((V12+1)-D12))&lt;29,0,(VLOOKUP((YEAR(V12)-YEAR(D12)),'Meltzer-Malone'!$A$3:$B$63,2))))))</f>
        <v/>
      </c>
      <c r="S12" s="87">
        <v>2</v>
      </c>
      <c r="T12" s="88" t="s">
        <v>20</v>
      </c>
      <c r="U12" s="84">
        <f t="shared" si="4"/>
        <v>1.3718963278441558</v>
      </c>
      <c r="V12" s="95">
        <f>R5</f>
        <v>43491</v>
      </c>
      <c r="W12" s="64"/>
      <c r="X12" s="64"/>
    </row>
    <row r="13" spans="1:24" s="10" customFormat="1" ht="20.100000000000001" customHeight="1" x14ac:dyDescent="0.2">
      <c r="A13" s="107">
        <v>59</v>
      </c>
      <c r="B13" s="155">
        <v>58.5</v>
      </c>
      <c r="C13" s="109" t="s">
        <v>91</v>
      </c>
      <c r="D13" s="110">
        <v>32644</v>
      </c>
      <c r="E13" s="111">
        <v>14</v>
      </c>
      <c r="F13" s="159" t="s">
        <v>95</v>
      </c>
      <c r="G13" s="133" t="s">
        <v>53</v>
      </c>
      <c r="H13" s="165">
        <v>50</v>
      </c>
      <c r="I13" s="173">
        <v>-53</v>
      </c>
      <c r="J13" s="174">
        <v>-53</v>
      </c>
      <c r="K13" s="166">
        <v>-60</v>
      </c>
      <c r="L13" s="175">
        <v>60</v>
      </c>
      <c r="M13" s="175">
        <v>-65</v>
      </c>
      <c r="N13" s="80">
        <f t="shared" si="0"/>
        <v>50</v>
      </c>
      <c r="O13" s="80">
        <f t="shared" si="1"/>
        <v>60</v>
      </c>
      <c r="P13" s="80">
        <f t="shared" si="2"/>
        <v>110</v>
      </c>
      <c r="Q13" s="81">
        <f t="shared" si="3"/>
        <v>151.07792572008253</v>
      </c>
      <c r="R13" s="81" t="str">
        <f>IF(OR(D13="",B13="",V13=""),0,IF(OR(C13="UM",C13="JM",C13="SM",C13="UK",C13="JK",C13="SK"),"",Q13*(IF(ABS(1900-YEAR((V13+1)-D13))&lt;29,0,(VLOOKUP((YEAR(V13)-YEAR(D13)),'Meltzer-Malone'!$A$3:$B$63,2))))))</f>
        <v/>
      </c>
      <c r="S13" s="87">
        <v>3</v>
      </c>
      <c r="T13" s="88" t="s">
        <v>20</v>
      </c>
      <c r="U13" s="84">
        <f t="shared" si="4"/>
        <v>1.3734356883643866</v>
      </c>
      <c r="V13" s="95">
        <f>R5</f>
        <v>43491</v>
      </c>
      <c r="W13" s="64"/>
      <c r="X13" s="64"/>
    </row>
    <row r="14" spans="1:24" s="10" customFormat="1" ht="20.100000000000001" customHeight="1" x14ac:dyDescent="0.2">
      <c r="A14" s="124">
        <v>59</v>
      </c>
      <c r="B14" s="156">
        <v>55.7</v>
      </c>
      <c r="C14" s="114" t="s">
        <v>91</v>
      </c>
      <c r="D14" s="110">
        <v>35320</v>
      </c>
      <c r="E14" s="115">
        <v>50</v>
      </c>
      <c r="F14" s="159" t="s">
        <v>96</v>
      </c>
      <c r="G14" s="159" t="s">
        <v>55</v>
      </c>
      <c r="H14" s="98">
        <v>-69</v>
      </c>
      <c r="I14" s="99">
        <v>72</v>
      </c>
      <c r="J14" s="100">
        <v>-74</v>
      </c>
      <c r="K14" s="101">
        <v>94</v>
      </c>
      <c r="L14" s="102">
        <v>97</v>
      </c>
      <c r="M14" s="102">
        <v>-101</v>
      </c>
      <c r="N14" s="80">
        <f t="shared" si="0"/>
        <v>72</v>
      </c>
      <c r="O14" s="80">
        <f t="shared" si="1"/>
        <v>97</v>
      </c>
      <c r="P14" s="80">
        <f t="shared" si="2"/>
        <v>169</v>
      </c>
      <c r="Q14" s="81">
        <f t="shared" si="3"/>
        <v>239.91033972845023</v>
      </c>
      <c r="R14" s="81" t="str">
        <f>IF(OR(D14="",B14="",V14=""),0,IF(OR(C14="UM",C14="JM",C14="SM",C14="UK",C14="JK",C14="SK"),"",Q14*(IF(ABS(1900-YEAR((V14+1)-D14))&lt;29,0,(VLOOKUP((YEAR(V14)-YEAR(D14)),'Meltzer-Malone'!$A$3:$B$63,2))))))</f>
        <v/>
      </c>
      <c r="S14" s="87">
        <v>1</v>
      </c>
      <c r="T14" s="88" t="s">
        <v>20</v>
      </c>
      <c r="U14" s="84">
        <f t="shared" si="4"/>
        <v>1.4195878090440841</v>
      </c>
      <c r="V14" s="95">
        <f>R5</f>
        <v>43491</v>
      </c>
      <c r="W14" s="64"/>
      <c r="X14" s="64"/>
    </row>
    <row r="15" spans="1:24" s="10" customFormat="1" ht="20.100000000000001" customHeight="1" x14ac:dyDescent="0.2">
      <c r="A15" s="124">
        <v>59</v>
      </c>
      <c r="B15" s="125">
        <v>58.3</v>
      </c>
      <c r="C15" s="114" t="s">
        <v>91</v>
      </c>
      <c r="D15" s="110">
        <v>32764</v>
      </c>
      <c r="E15" s="115">
        <v>75</v>
      </c>
      <c r="F15" s="159" t="s">
        <v>140</v>
      </c>
      <c r="G15" s="159" t="s">
        <v>74</v>
      </c>
      <c r="H15" s="98">
        <v>43</v>
      </c>
      <c r="I15" s="99">
        <v>-45</v>
      </c>
      <c r="J15" s="100">
        <v>45</v>
      </c>
      <c r="K15" s="101">
        <v>55</v>
      </c>
      <c r="L15" s="102">
        <v>57</v>
      </c>
      <c r="M15" s="102">
        <v>-60</v>
      </c>
      <c r="N15" s="80">
        <f t="shared" si="0"/>
        <v>45</v>
      </c>
      <c r="O15" s="80">
        <f t="shared" si="1"/>
        <v>57</v>
      </c>
      <c r="P15" s="80">
        <f t="shared" si="2"/>
        <v>102</v>
      </c>
      <c r="Q15" s="81">
        <f t="shared" si="3"/>
        <v>140.406647358116</v>
      </c>
      <c r="R15" s="81" t="str">
        <f>IF(OR(D15="",B15="",V15=""),0,IF(OR(C15="UM",C15="JM",C15="SM",C15="UK",C15="JK",C15="SK"),"",Q15*(IF(ABS(1900-YEAR((V15+1)-D15))&lt;29,0,(VLOOKUP((YEAR(V15)-YEAR(D15)),'Meltzer-Malone'!$A$3:$B$63,2))))))</f>
        <v/>
      </c>
      <c r="S15" s="87">
        <v>4</v>
      </c>
      <c r="T15" s="88"/>
      <c r="U15" s="84">
        <f t="shared" si="4"/>
        <v>1.3765357584129021</v>
      </c>
      <c r="V15" s="95">
        <f>R5</f>
        <v>43491</v>
      </c>
      <c r="W15" s="64"/>
      <c r="X15" s="64"/>
    </row>
    <row r="16" spans="1:24" s="10" customFormat="1" ht="20.100000000000001" customHeight="1" x14ac:dyDescent="0.2">
      <c r="A16" s="124"/>
      <c r="B16" s="125"/>
      <c r="C16" s="114"/>
      <c r="D16" s="110"/>
      <c r="E16" s="115"/>
      <c r="F16" s="159"/>
      <c r="G16" s="159"/>
      <c r="H16" s="98"/>
      <c r="I16" s="99"/>
      <c r="J16" s="100"/>
      <c r="K16" s="101"/>
      <c r="L16" s="102"/>
      <c r="M16" s="102"/>
      <c r="N16" s="80">
        <f t="shared" si="0"/>
        <v>0</v>
      </c>
      <c r="O16" s="80">
        <f t="shared" si="1"/>
        <v>0</v>
      </c>
      <c r="P16" s="80">
        <f t="shared" si="2"/>
        <v>0</v>
      </c>
      <c r="Q16" s="81" t="str">
        <f t="shared" si="3"/>
        <v/>
      </c>
      <c r="R16" s="81">
        <f>IF(OR(D16="",B16="",V16=""),0,IF(OR(C16="UM",C16="JM",C16="SM",C16="UK",C16="JK",C16="SK"),"",Q16*(IF(ABS(1900-YEAR((V16+1)-D16))&lt;29,0,(VLOOKUP((YEAR(V16)-YEAR(D16)),'Meltzer-Malone'!$A$3:$B$63,2))))))</f>
        <v>0</v>
      </c>
      <c r="S16" s="87"/>
      <c r="T16" s="88"/>
      <c r="U16" s="84" t="str">
        <f t="shared" si="4"/>
        <v/>
      </c>
      <c r="V16" s="95">
        <f>R5</f>
        <v>43491</v>
      </c>
      <c r="W16" s="64"/>
      <c r="X16" s="64"/>
    </row>
    <row r="17" spans="1:25" s="10" customFormat="1" ht="20.100000000000001" customHeight="1" x14ac:dyDescent="0.2">
      <c r="A17" s="126"/>
      <c r="B17" s="157"/>
      <c r="C17" s="114"/>
      <c r="D17" s="110"/>
      <c r="E17" s="115"/>
      <c r="F17" s="159"/>
      <c r="G17" s="159"/>
      <c r="H17" s="98"/>
      <c r="I17" s="99"/>
      <c r="J17" s="100"/>
      <c r="K17" s="101"/>
      <c r="L17" s="102"/>
      <c r="M17" s="102"/>
      <c r="N17" s="80">
        <f t="shared" si="0"/>
        <v>0</v>
      </c>
      <c r="O17" s="80">
        <f t="shared" si="1"/>
        <v>0</v>
      </c>
      <c r="P17" s="80">
        <f t="shared" si="2"/>
        <v>0</v>
      </c>
      <c r="Q17" s="81" t="str">
        <f t="shared" si="3"/>
        <v/>
      </c>
      <c r="R17" s="81">
        <f>IF(OR(D17="",B17="",V17=""),0,IF(OR(C17="UM",C17="JM",C17="SM",C17="UK",C17="JK",C17="SK"),"",Q17*(IF(ABS(1900-YEAR((V17+1)-D17))&lt;29,0,(VLOOKUP((YEAR(V17)-YEAR(D17)),'Meltzer-Malone'!$A$3:$B$63,2))))))</f>
        <v>0</v>
      </c>
      <c r="S17" s="87"/>
      <c r="T17" s="88"/>
      <c r="U17" s="84" t="str">
        <f t="shared" si="4"/>
        <v/>
      </c>
      <c r="V17" s="95">
        <f>R5</f>
        <v>43491</v>
      </c>
      <c r="W17" s="64"/>
      <c r="X17" s="64"/>
    </row>
    <row r="18" spans="1:25" s="10" customFormat="1" ht="20.100000000000001" customHeight="1" x14ac:dyDescent="0.2">
      <c r="A18" s="126"/>
      <c r="B18" s="157"/>
      <c r="C18" s="114"/>
      <c r="D18" s="110"/>
      <c r="E18" s="115"/>
      <c r="F18" s="159"/>
      <c r="G18" s="159"/>
      <c r="H18" s="98"/>
      <c r="I18" s="99"/>
      <c r="J18" s="100"/>
      <c r="K18" s="101"/>
      <c r="L18" s="102"/>
      <c r="M18" s="102"/>
      <c r="N18" s="80">
        <f t="shared" si="0"/>
        <v>0</v>
      </c>
      <c r="O18" s="80">
        <f t="shared" si="1"/>
        <v>0</v>
      </c>
      <c r="P18" s="80">
        <f t="shared" si="2"/>
        <v>0</v>
      </c>
      <c r="Q18" s="81" t="str">
        <f t="shared" si="3"/>
        <v/>
      </c>
      <c r="R18" s="81">
        <f>IF(OR(D18="",B18="",V18=""),0,IF(OR(C18="UM",C18="JM",C18="SM",C18="UK",C18="JK",C18="SK"),"",Q18*(IF(ABS(1900-YEAR((V18+1)-D18))&lt;29,0,(VLOOKUP((YEAR(V18)-YEAR(D18)),'Meltzer-Malone'!$A$3:$B$63,2))))))</f>
        <v>0</v>
      </c>
      <c r="S18" s="87"/>
      <c r="T18" s="88" t="s">
        <v>20</v>
      </c>
      <c r="U18" s="84" t="str">
        <f t="shared" si="4"/>
        <v/>
      </c>
      <c r="V18" s="95">
        <f>R5</f>
        <v>43491</v>
      </c>
      <c r="W18" s="64"/>
      <c r="X18" s="64"/>
    </row>
    <row r="19" spans="1:25" s="10" customFormat="1" ht="20.100000000000001" customHeight="1" x14ac:dyDescent="0.2">
      <c r="A19" s="126">
        <v>64</v>
      </c>
      <c r="B19" s="157">
        <v>62.9</v>
      </c>
      <c r="C19" s="114" t="s">
        <v>98</v>
      </c>
      <c r="D19" s="110">
        <v>29339</v>
      </c>
      <c r="E19" s="115">
        <v>1</v>
      </c>
      <c r="F19" s="159" t="s">
        <v>99</v>
      </c>
      <c r="G19" s="159" t="s">
        <v>100</v>
      </c>
      <c r="H19" s="98">
        <v>48</v>
      </c>
      <c r="I19" s="99">
        <v>50</v>
      </c>
      <c r="J19" s="100">
        <v>52</v>
      </c>
      <c r="K19" s="101">
        <v>63</v>
      </c>
      <c r="L19" s="102">
        <v>-66</v>
      </c>
      <c r="M19" s="102">
        <v>66</v>
      </c>
      <c r="N19" s="80">
        <f t="shared" si="0"/>
        <v>52</v>
      </c>
      <c r="O19" s="80">
        <f t="shared" si="1"/>
        <v>66</v>
      </c>
      <c r="P19" s="80">
        <f t="shared" si="2"/>
        <v>118</v>
      </c>
      <c r="Q19" s="81">
        <f t="shared" si="3"/>
        <v>154.79953783597713</v>
      </c>
      <c r="R19" s="81">
        <f>IF(OR(D19="",B19="",V19=""),0,IF(OR(C19="UM",C19="JM",C19="SM",C19="UK",C19="JK",C19="SK"),"",Q19*(IF(ABS(1900-YEAR((V19+1)-D19))&lt;29,0,(VLOOKUP((YEAR(V19)-YEAR(D19)),'Meltzer-Malone'!$A$3:$B$63,2))))))</f>
        <v>173.68508145196637</v>
      </c>
      <c r="S19" s="87">
        <v>1</v>
      </c>
      <c r="T19" s="88"/>
      <c r="U19" s="84">
        <f t="shared" si="4"/>
        <v>1.3118604901353994</v>
      </c>
      <c r="V19" s="95">
        <f>R5</f>
        <v>43491</v>
      </c>
      <c r="W19" s="64"/>
      <c r="X19" s="64"/>
    </row>
    <row r="20" spans="1:25" s="10" customFormat="1" ht="20.100000000000001" customHeight="1" x14ac:dyDescent="0.2">
      <c r="A20" s="128"/>
      <c r="B20" s="158"/>
      <c r="C20" s="129"/>
      <c r="D20" s="130"/>
      <c r="E20" s="131"/>
      <c r="F20" s="132"/>
      <c r="G20" s="132"/>
      <c r="H20" s="98"/>
      <c r="I20" s="99"/>
      <c r="J20" s="100"/>
      <c r="K20" s="101"/>
      <c r="L20" s="102"/>
      <c r="M20" s="102"/>
      <c r="N20" s="80">
        <f t="shared" si="0"/>
        <v>0</v>
      </c>
      <c r="O20" s="80">
        <f t="shared" si="1"/>
        <v>0</v>
      </c>
      <c r="P20" s="80">
        <f t="shared" si="2"/>
        <v>0</v>
      </c>
      <c r="Q20" s="81" t="str">
        <f t="shared" si="3"/>
        <v/>
      </c>
      <c r="R20" s="81">
        <f>IF(OR(D20="",B20="",V20=""),0,IF(OR(C20="UM",C20="JM",C20="SM",C20="UK",C20="JK",C20="SK"),"",Q20*(IF(ABS(1900-YEAR((V20+1)-D20))&lt;29,0,(VLOOKUP((YEAR(V20)-YEAR(D20)),'Meltzer-Malone'!$A$3:$B$63,2))))))</f>
        <v>0</v>
      </c>
      <c r="S20" s="87"/>
      <c r="T20" s="88"/>
      <c r="U20" s="84" t="str">
        <f t="shared" si="4"/>
        <v/>
      </c>
      <c r="V20" s="95">
        <f>R5</f>
        <v>43491</v>
      </c>
      <c r="W20" s="64"/>
      <c r="X20" s="64"/>
      <c r="Y20" s="1"/>
    </row>
    <row r="21" spans="1:25" s="10" customFormat="1" ht="20.100000000000001" customHeight="1" x14ac:dyDescent="0.2">
      <c r="A21" s="126">
        <v>71</v>
      </c>
      <c r="B21" s="157">
        <v>68.7</v>
      </c>
      <c r="C21" s="114" t="s">
        <v>101</v>
      </c>
      <c r="D21" s="110">
        <v>28267</v>
      </c>
      <c r="E21" s="115">
        <v>10</v>
      </c>
      <c r="F21" s="133" t="s">
        <v>102</v>
      </c>
      <c r="G21" s="133" t="s">
        <v>93</v>
      </c>
      <c r="H21" s="98">
        <v>28</v>
      </c>
      <c r="I21" s="99">
        <v>31</v>
      </c>
      <c r="J21" s="100">
        <v>-34</v>
      </c>
      <c r="K21" s="101">
        <v>38</v>
      </c>
      <c r="L21" s="102">
        <v>42</v>
      </c>
      <c r="M21" s="102">
        <v>46</v>
      </c>
      <c r="N21" s="80">
        <f t="shared" si="0"/>
        <v>31</v>
      </c>
      <c r="O21" s="80">
        <f t="shared" si="1"/>
        <v>46</v>
      </c>
      <c r="P21" s="80">
        <f t="shared" si="2"/>
        <v>77</v>
      </c>
      <c r="Q21" s="81">
        <f t="shared" si="3"/>
        <v>95.994071428506558</v>
      </c>
      <c r="R21" s="81">
        <f>IF(OR(D21="",B21="",V21=""),0,IF(OR(C21="UM",C21="JM",C21="SM",C21="UK",C21="JK",C21="SK"),"",Q21*(IF(ABS(1900-YEAR((V21+1)-D21))&lt;29,0,(VLOOKUP((YEAR(V21)-YEAR(D21)),'Meltzer-Malone'!$A$3:$B$63,2))))))</f>
        <v>111.54511099992462</v>
      </c>
      <c r="S21" s="87">
        <v>1</v>
      </c>
      <c r="T21" s="88"/>
      <c r="U21" s="84">
        <f t="shared" si="4"/>
        <v>1.2466762523182671</v>
      </c>
      <c r="V21" s="95">
        <f>R5</f>
        <v>43491</v>
      </c>
      <c r="W21" s="64"/>
      <c r="X21" s="64"/>
      <c r="Y21" s="1"/>
    </row>
    <row r="22" spans="1:25" s="10" customFormat="1" ht="20.100000000000001" customHeight="1" x14ac:dyDescent="0.2">
      <c r="A22" s="124"/>
      <c r="B22" s="156"/>
      <c r="C22" s="114"/>
      <c r="D22" s="110"/>
      <c r="E22" s="115"/>
      <c r="F22" s="159"/>
      <c r="G22" s="159"/>
      <c r="H22" s="98"/>
      <c r="I22" s="99"/>
      <c r="J22" s="100"/>
      <c r="K22" s="101"/>
      <c r="L22" s="102"/>
      <c r="M22" s="102"/>
      <c r="N22" s="80">
        <f t="shared" si="0"/>
        <v>0</v>
      </c>
      <c r="O22" s="80">
        <f t="shared" si="1"/>
        <v>0</v>
      </c>
      <c r="P22" s="80">
        <f t="shared" si="2"/>
        <v>0</v>
      </c>
      <c r="Q22" s="81" t="str">
        <f t="shared" si="3"/>
        <v/>
      </c>
      <c r="R22" s="81">
        <f>IF(OR(D22="",B22="",V22=""),0,IF(OR(C22="UM",C22="JM",C22="SM",C22="UK",C22="JK",C22="SK"),"",Q22*(IF(ABS(1900-YEAR((V22+1)-D22))&lt;29,0,(VLOOKUP((YEAR(V22)-YEAR(D22)),'Meltzer-Malone'!$A$3:$B$63,2))))))</f>
        <v>0</v>
      </c>
      <c r="S22" s="87"/>
      <c r="T22" s="88"/>
      <c r="U22" s="84" t="str">
        <f t="shared" si="4"/>
        <v/>
      </c>
      <c r="V22" s="95">
        <f>R5</f>
        <v>43491</v>
      </c>
      <c r="W22" s="64"/>
      <c r="X22" s="64"/>
      <c r="Y22" s="1"/>
    </row>
    <row r="23" spans="1:25" s="10" customFormat="1" ht="20.100000000000001" customHeight="1" x14ac:dyDescent="0.2">
      <c r="A23" s="124">
        <v>87</v>
      </c>
      <c r="B23" s="156">
        <v>83.6</v>
      </c>
      <c r="C23" s="114" t="s">
        <v>103</v>
      </c>
      <c r="D23" s="110">
        <v>24246</v>
      </c>
      <c r="E23" s="115">
        <v>79</v>
      </c>
      <c r="F23" s="159" t="s">
        <v>104</v>
      </c>
      <c r="G23" s="159" t="s">
        <v>74</v>
      </c>
      <c r="H23" s="98">
        <v>35</v>
      </c>
      <c r="I23" s="99">
        <v>37</v>
      </c>
      <c r="J23" s="100">
        <v>-39</v>
      </c>
      <c r="K23" s="101">
        <v>43</v>
      </c>
      <c r="L23" s="102">
        <v>45</v>
      </c>
      <c r="M23" s="102">
        <v>-47</v>
      </c>
      <c r="N23" s="80">
        <f t="shared" si="0"/>
        <v>37</v>
      </c>
      <c r="O23" s="80">
        <f t="shared" si="1"/>
        <v>45</v>
      </c>
      <c r="P23" s="80">
        <f t="shared" si="2"/>
        <v>82</v>
      </c>
      <c r="Q23" s="81">
        <f t="shared" si="3"/>
        <v>93.016803344499053</v>
      </c>
      <c r="R23" s="81">
        <f>IF(OR(D23="",B23="",V23=""),0,IF(OR(C23="UM",C23="JM",C23="SM",C23="UK",C23="JK",C23="SK"),"",Q23*(IF(ABS(1900-YEAR((V23+1)-D23))&lt;29,0,(VLOOKUP((YEAR(V23)-YEAR(D23)),'Meltzer-Malone'!$A$3:$B$63,2))))))</f>
        <v>124.45648287493974</v>
      </c>
      <c r="S23" s="87">
        <v>1</v>
      </c>
      <c r="T23" s="88"/>
      <c r="U23" s="84">
        <f t="shared" si="4"/>
        <v>1.1343512602987689</v>
      </c>
      <c r="V23" s="95">
        <f>R5</f>
        <v>43491</v>
      </c>
      <c r="W23" s="64"/>
      <c r="X23" s="64"/>
      <c r="Y23" s="1"/>
    </row>
    <row r="24" spans="1:25" s="10" customFormat="1" ht="20.100000000000001" customHeight="1" x14ac:dyDescent="0.2">
      <c r="A24" s="124"/>
      <c r="B24" s="156"/>
      <c r="C24" s="114"/>
      <c r="D24" s="110"/>
      <c r="E24" s="115"/>
      <c r="F24" s="112"/>
      <c r="G24" s="112"/>
      <c r="H24" s="98"/>
      <c r="I24" s="99"/>
      <c r="J24" s="100"/>
      <c r="K24" s="101"/>
      <c r="L24" s="102"/>
      <c r="M24" s="102"/>
      <c r="N24" s="80">
        <f t="shared" si="0"/>
        <v>0</v>
      </c>
      <c r="O24" s="80">
        <f t="shared" si="1"/>
        <v>0</v>
      </c>
      <c r="P24" s="89">
        <f>IF(N24=0,0,IF(O24=0,0,SUM(N24:O24)))</f>
        <v>0</v>
      </c>
      <c r="Q24" s="81" t="str">
        <f t="shared" si="3"/>
        <v/>
      </c>
      <c r="R24" s="81">
        <f>IF(OR(D24="",B24="",V24=""),0,IF(OR(C24="UM",C24="JM",C24="SM",C24="UK",C24="JK",C24="SK"),"",Q24*(IF(ABS(1900-YEAR((V24+1)-D24))&lt;29,0,(VLOOKUP((YEAR(V24)-YEAR(D24)),'Meltzer-Malone'!$A$3:$B$63,2))))))</f>
        <v>0</v>
      </c>
      <c r="S24" s="90"/>
      <c r="T24" s="91"/>
      <c r="U24" s="84" t="str">
        <f t="shared" si="4"/>
        <v/>
      </c>
      <c r="V24" s="95">
        <f>R5</f>
        <v>43491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83" t="s">
        <v>49</v>
      </c>
      <c r="D27" s="183"/>
      <c r="E27" s="183"/>
      <c r="F27" s="183"/>
      <c r="G27" s="69" t="s">
        <v>33</v>
      </c>
      <c r="H27" s="63">
        <v>1</v>
      </c>
      <c r="I27" s="183" t="s">
        <v>186</v>
      </c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Y27" s="1"/>
    </row>
    <row r="28" spans="1:25" s="7" customFormat="1" ht="15" x14ac:dyDescent="0.25">
      <c r="B28"/>
      <c r="C28" s="182" t="s">
        <v>20</v>
      </c>
      <c r="D28" s="182"/>
      <c r="E28" s="182"/>
      <c r="F28" s="182"/>
      <c r="G28" s="59" t="s">
        <v>20</v>
      </c>
      <c r="H28" s="63">
        <v>2</v>
      </c>
      <c r="I28" s="183" t="s">
        <v>189</v>
      </c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</row>
    <row r="29" spans="1:25" s="7" customFormat="1" ht="15.75" x14ac:dyDescent="0.25">
      <c r="A29" s="67" t="s">
        <v>32</v>
      </c>
      <c r="B29"/>
      <c r="C29" s="182"/>
      <c r="D29" s="182"/>
      <c r="E29" s="182"/>
      <c r="F29" s="182"/>
      <c r="G29" s="60"/>
      <c r="H29" s="63">
        <v>3</v>
      </c>
      <c r="I29" s="7" t="s">
        <v>183</v>
      </c>
    </row>
    <row r="30" spans="1:25" s="7" customFormat="1" ht="15" x14ac:dyDescent="0.25">
      <c r="A30" s="57"/>
      <c r="B30"/>
      <c r="C30" s="182"/>
      <c r="D30" s="182"/>
      <c r="E30" s="182"/>
      <c r="F30" s="182"/>
      <c r="G30" s="60"/>
      <c r="H30" s="6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</row>
    <row r="31" spans="1:25" s="7" customFormat="1" ht="15" x14ac:dyDescent="0.25">
      <c r="A31" s="57"/>
      <c r="B31"/>
      <c r="C31" s="182"/>
      <c r="D31" s="182"/>
      <c r="E31" s="182"/>
      <c r="F31" s="182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</row>
    <row r="33" spans="1:20" ht="15.75" x14ac:dyDescent="0.25">
      <c r="C33" s="30"/>
      <c r="D33" s="31"/>
      <c r="E33" s="31"/>
      <c r="F33" s="32"/>
      <c r="G33" s="70" t="s">
        <v>35</v>
      </c>
      <c r="H33" s="182" t="s">
        <v>188</v>
      </c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</row>
    <row r="34" spans="1:20" ht="15.75" x14ac:dyDescent="0.25">
      <c r="A34" s="67" t="s">
        <v>18</v>
      </c>
      <c r="B34"/>
      <c r="C34" s="183" t="s">
        <v>50</v>
      </c>
      <c r="D34" s="183"/>
      <c r="E34" s="183"/>
      <c r="F34" s="183"/>
      <c r="G34" s="70" t="s">
        <v>37</v>
      </c>
      <c r="H34" s="182" t="s">
        <v>185</v>
      </c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</row>
    <row r="35" spans="1:20" ht="15" x14ac:dyDescent="0.25">
      <c r="C35" s="183"/>
      <c r="D35" s="183"/>
      <c r="E35" s="183"/>
      <c r="F35" s="183"/>
      <c r="G35" s="58"/>
      <c r="H35" s="29"/>
      <c r="I35" s="61"/>
    </row>
    <row r="36" spans="1:20" ht="15.75" x14ac:dyDescent="0.25">
      <c r="A36" s="68" t="s">
        <v>36</v>
      </c>
      <c r="B36" s="53"/>
      <c r="C36" s="183" t="s">
        <v>49</v>
      </c>
      <c r="D36" s="183"/>
      <c r="E36" s="183"/>
      <c r="F36" s="183"/>
      <c r="G36" s="70" t="s">
        <v>22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</row>
    <row r="37" spans="1:20" ht="15" x14ac:dyDescent="0.25">
      <c r="C37" s="183"/>
      <c r="D37" s="183"/>
      <c r="E37" s="183"/>
      <c r="F37" s="183"/>
      <c r="G37" s="58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</row>
    <row r="38" spans="1:20" ht="15" x14ac:dyDescent="0.25">
      <c r="A38" s="53" t="s">
        <v>21</v>
      </c>
      <c r="B38" s="53"/>
      <c r="C38" s="104" t="s">
        <v>43</v>
      </c>
      <c r="D38" s="105"/>
      <c r="E38" s="105"/>
      <c r="F38" s="106"/>
      <c r="G38" s="5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</row>
    <row r="39" spans="1:20" ht="15" x14ac:dyDescent="0.25">
      <c r="A39" s="54"/>
      <c r="B39" s="54"/>
      <c r="C39" s="55"/>
      <c r="D39" s="31"/>
      <c r="E39" s="31"/>
      <c r="F39" s="32"/>
      <c r="G39" s="5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</row>
    <row r="40" spans="1:20" ht="15" x14ac:dyDescent="0.25">
      <c r="C40" s="3"/>
      <c r="D40" s="4"/>
      <c r="E40" s="4"/>
      <c r="F40" s="5"/>
      <c r="G40" s="5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</row>
    <row r="41" spans="1:20" x14ac:dyDescent="0.2">
      <c r="H41" s="56"/>
      <c r="I41" s="62"/>
    </row>
  </sheetData>
  <mergeCells count="27">
    <mergeCell ref="H40:T40"/>
    <mergeCell ref="C36:F36"/>
    <mergeCell ref="H36:T36"/>
    <mergeCell ref="C37:F37"/>
    <mergeCell ref="H37:T37"/>
    <mergeCell ref="H38:T38"/>
    <mergeCell ref="H39:T39"/>
    <mergeCell ref="C35:F35"/>
    <mergeCell ref="C27:F27"/>
    <mergeCell ref="I27:T27"/>
    <mergeCell ref="C28:F28"/>
    <mergeCell ref="I28:T28"/>
    <mergeCell ref="C29:F29"/>
    <mergeCell ref="C30:F30"/>
    <mergeCell ref="I30:T30"/>
    <mergeCell ref="C31:F31"/>
    <mergeCell ref="H32:T32"/>
    <mergeCell ref="H33:T33"/>
    <mergeCell ref="C34:F34"/>
    <mergeCell ref="H34:T34"/>
    <mergeCell ref="F1:P1"/>
    <mergeCell ref="F2:P2"/>
    <mergeCell ref="G3:M3"/>
    <mergeCell ref="G4:M4"/>
    <mergeCell ref="C5:F5"/>
    <mergeCell ref="H5:K5"/>
    <mergeCell ref="M5:P5"/>
  </mergeCells>
  <conditionalFormatting sqref="L9:M9">
    <cfRule type="cellIs" dxfId="139" priority="19" stopIfTrue="1" operator="between">
      <formula>1</formula>
      <formula>300</formula>
    </cfRule>
    <cfRule type="cellIs" dxfId="138" priority="20" stopIfTrue="1" operator="lessThanOrEqual">
      <formula>0</formula>
    </cfRule>
  </conditionalFormatting>
  <conditionalFormatting sqref="H9:K9">
    <cfRule type="cellIs" dxfId="137" priority="17" stopIfTrue="1" operator="between">
      <formula>1</formula>
      <formula>300</formula>
    </cfRule>
    <cfRule type="cellIs" dxfId="136" priority="18" stopIfTrue="1" operator="lessThanOrEqual">
      <formula>0</formula>
    </cfRule>
  </conditionalFormatting>
  <conditionalFormatting sqref="L10:M10">
    <cfRule type="cellIs" dxfId="135" priority="15" stopIfTrue="1" operator="between">
      <formula>1</formula>
      <formula>300</formula>
    </cfRule>
    <cfRule type="cellIs" dxfId="134" priority="16" stopIfTrue="1" operator="lessThanOrEqual">
      <formula>0</formula>
    </cfRule>
  </conditionalFormatting>
  <conditionalFormatting sqref="H10:K10">
    <cfRule type="cellIs" dxfId="133" priority="13" stopIfTrue="1" operator="between">
      <formula>1</formula>
      <formula>300</formula>
    </cfRule>
    <cfRule type="cellIs" dxfId="132" priority="14" stopIfTrue="1" operator="lessThanOrEqual">
      <formula>0</formula>
    </cfRule>
  </conditionalFormatting>
  <conditionalFormatting sqref="L11:M11">
    <cfRule type="cellIs" dxfId="131" priority="11" stopIfTrue="1" operator="between">
      <formula>1</formula>
      <formula>300</formula>
    </cfRule>
    <cfRule type="cellIs" dxfId="130" priority="12" stopIfTrue="1" operator="lessThanOrEqual">
      <formula>0</formula>
    </cfRule>
  </conditionalFormatting>
  <conditionalFormatting sqref="H11:K11">
    <cfRule type="cellIs" dxfId="129" priority="9" stopIfTrue="1" operator="between">
      <formula>1</formula>
      <formula>300</formula>
    </cfRule>
    <cfRule type="cellIs" dxfId="128" priority="10" stopIfTrue="1" operator="lessThanOrEqual">
      <formula>0</formula>
    </cfRule>
  </conditionalFormatting>
  <conditionalFormatting sqref="L12:M12">
    <cfRule type="cellIs" dxfId="127" priority="7" stopIfTrue="1" operator="between">
      <formula>1</formula>
      <formula>300</formula>
    </cfRule>
    <cfRule type="cellIs" dxfId="126" priority="8" stopIfTrue="1" operator="lessThanOrEqual">
      <formula>0</formula>
    </cfRule>
  </conditionalFormatting>
  <conditionalFormatting sqref="H12:K12">
    <cfRule type="cellIs" dxfId="125" priority="5" stopIfTrue="1" operator="between">
      <formula>1</formula>
      <formula>300</formula>
    </cfRule>
    <cfRule type="cellIs" dxfId="124" priority="6" stopIfTrue="1" operator="lessThanOrEqual">
      <formula>0</formula>
    </cfRule>
  </conditionalFormatting>
  <conditionalFormatting sqref="L13:M13">
    <cfRule type="cellIs" dxfId="123" priority="3" stopIfTrue="1" operator="between">
      <formula>1</formula>
      <formula>300</formula>
    </cfRule>
    <cfRule type="cellIs" dxfId="122" priority="4" stopIfTrue="1" operator="lessThanOrEqual">
      <formula>0</formula>
    </cfRule>
  </conditionalFormatting>
  <conditionalFormatting sqref="H13:K13">
    <cfRule type="cellIs" dxfId="121" priority="1" stopIfTrue="1" operator="between">
      <formula>1</formula>
      <formula>300</formula>
    </cfRule>
    <cfRule type="cellIs" dxfId="120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"40,45,49,55,59,61,64,67,71,73,76,81,+81,81+,87,+87,87+,89,96,102,+102,102+,109,+109,109+"</formula1>
    </dataValidation>
    <dataValidation type="list" allowBlank="1" showInputMessage="1" showErrorMessage="1" errorTitle="Feil_i_kategori" error="Feil verdi i kategori" sqref="C9 C11:C14">
      <formula1>"UM,JM,SM,UK,JK,SK,M1,M2,M3,M4,M5,M6,M7,M8,M9,M10,K1,K2,K3,K4,K5,K6,K7,K8,K9,K10"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41"/>
  <sheetViews>
    <sheetView showGridLines="0" showRowColHeaders="0" showZeros="0" showOutlineSymbols="0" topLeftCell="A2" zoomScaleNormal="100" zoomScaleSheetLayoutView="75" zoomScalePageLayoutView="120" workbookViewId="0">
      <selection activeCell="B22" sqref="B22"/>
    </sheetView>
  </sheetViews>
  <sheetFormatPr baseColWidth="10" defaultColWidth="9.140625" defaultRowHeight="12.75" x14ac:dyDescent="0.2"/>
  <cols>
    <col min="1" max="1" width="6.42578125" style="2" customWidth="1"/>
    <col min="2" max="2" width="8.5703125" style="2" customWidth="1"/>
    <col min="3" max="3" width="6.42578125" style="38" customWidth="1"/>
    <col min="4" max="4" width="10.5703125" style="2" customWidth="1"/>
    <col min="5" max="5" width="3.85546875" style="2" customWidth="1"/>
    <col min="6" max="6" width="27.570312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5703125" style="2" customWidth="1"/>
    <col min="17" max="17" width="10.5703125" style="40" customWidth="1"/>
    <col min="18" max="18" width="11.42578125" style="40" customWidth="1"/>
    <col min="19" max="20" width="5.570312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84" t="s">
        <v>39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24" ht="24.75" customHeight="1" x14ac:dyDescent="0.5">
      <c r="F2" s="185" t="s">
        <v>34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24" ht="15" x14ac:dyDescent="0.25">
      <c r="G3" s="189" t="s">
        <v>44</v>
      </c>
      <c r="H3" s="189"/>
      <c r="I3" s="189"/>
      <c r="J3" s="189"/>
      <c r="K3" s="189"/>
      <c r="L3" s="189"/>
      <c r="M3" s="189"/>
    </row>
    <row r="4" spans="1:24" ht="12" customHeight="1" x14ac:dyDescent="0.2">
      <c r="G4" s="190" t="s">
        <v>45</v>
      </c>
      <c r="H4" s="190"/>
      <c r="I4" s="190"/>
      <c r="J4" s="190"/>
      <c r="K4" s="190"/>
      <c r="L4" s="190"/>
      <c r="M4" s="190"/>
    </row>
    <row r="5" spans="1:24" s="7" customFormat="1" ht="15.75" x14ac:dyDescent="0.25">
      <c r="A5" s="36"/>
      <c r="B5" s="71" t="s">
        <v>27</v>
      </c>
      <c r="C5" s="186" t="s">
        <v>46</v>
      </c>
      <c r="D5" s="186"/>
      <c r="E5" s="186"/>
      <c r="F5" s="186"/>
      <c r="G5" s="72" t="s">
        <v>0</v>
      </c>
      <c r="H5" s="187" t="s">
        <v>47</v>
      </c>
      <c r="I5" s="187"/>
      <c r="J5" s="187"/>
      <c r="K5" s="187"/>
      <c r="L5" s="71" t="s">
        <v>1</v>
      </c>
      <c r="M5" s="188" t="s">
        <v>48</v>
      </c>
      <c r="N5" s="188"/>
      <c r="O5" s="188"/>
      <c r="P5" s="188"/>
      <c r="Q5" s="71" t="s">
        <v>2</v>
      </c>
      <c r="R5" s="96">
        <v>43491</v>
      </c>
      <c r="S5" s="73" t="s">
        <v>24</v>
      </c>
      <c r="T5" s="92">
        <v>4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26">
        <v>89</v>
      </c>
      <c r="B9" s="114">
        <v>85.7</v>
      </c>
      <c r="C9" s="114" t="s">
        <v>105</v>
      </c>
      <c r="D9" s="110">
        <v>31042</v>
      </c>
      <c r="E9" s="115">
        <v>41</v>
      </c>
      <c r="F9" s="112" t="s">
        <v>106</v>
      </c>
      <c r="G9" s="159" t="s">
        <v>66</v>
      </c>
      <c r="H9" s="165">
        <v>70</v>
      </c>
      <c r="I9" s="173">
        <v>75</v>
      </c>
      <c r="J9" s="174">
        <v>80</v>
      </c>
      <c r="K9" s="166">
        <v>90</v>
      </c>
      <c r="L9" s="175">
        <v>95</v>
      </c>
      <c r="M9" s="175">
        <v>100</v>
      </c>
      <c r="N9" s="80">
        <f t="shared" ref="N9:N24" si="0">IF(MAX(H9:J9)&lt;0,0,TRUNC(MAX(H9:J9)/1)*1)</f>
        <v>80</v>
      </c>
      <c r="O9" s="80">
        <f t="shared" ref="O9:O24" si="1">IF(MAX(K9:M9)&lt;0,0,TRUNC(MAX(K9:M9)/1)*1)</f>
        <v>100</v>
      </c>
      <c r="P9" s="80">
        <f t="shared" ref="P9:P23" si="2">IF(N9=0,0,IF(O9=0,0,SUM(N9:O9)))</f>
        <v>180</v>
      </c>
      <c r="Q9" s="81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212.88707569705937</v>
      </c>
      <c r="R9" s="81">
        <f>IF(OR(D9="",B9="",V9=""),0,IF(OR(C9="UM",C9="JM",C9="SM",C9="UK",C9="JK",C9="SK"),"",Q9*(IF(ABS(1900-YEAR((V9+1)-D9))&lt;29,0,(VLOOKUP((YEAR(V9)-YEAR(D9)),'Meltzer-Malone'!$A$3:$B$63,2))))))</f>
        <v>228.21494514724768</v>
      </c>
      <c r="S9" s="82"/>
      <c r="T9" s="83"/>
      <c r="U9" s="84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1.1827059760947742</v>
      </c>
      <c r="V9" s="95">
        <f>R5</f>
        <v>43491</v>
      </c>
      <c r="W9" s="64"/>
      <c r="X9" s="64"/>
    </row>
    <row r="10" spans="1:24" s="10" customFormat="1" ht="20.100000000000001" customHeight="1" x14ac:dyDescent="0.2">
      <c r="A10" s="126">
        <v>96</v>
      </c>
      <c r="B10" s="114">
        <v>90.5</v>
      </c>
      <c r="C10" s="114" t="s">
        <v>105</v>
      </c>
      <c r="D10" s="110">
        <v>30854</v>
      </c>
      <c r="E10" s="115">
        <v>42</v>
      </c>
      <c r="F10" s="112" t="s">
        <v>107</v>
      </c>
      <c r="G10" s="159" t="s">
        <v>66</v>
      </c>
      <c r="H10" s="165">
        <v>-101</v>
      </c>
      <c r="I10" s="173">
        <v>-101</v>
      </c>
      <c r="J10" s="174">
        <v>102</v>
      </c>
      <c r="K10" s="166">
        <v>128</v>
      </c>
      <c r="L10" s="175">
        <v>-135</v>
      </c>
      <c r="M10" s="175">
        <v>135</v>
      </c>
      <c r="N10" s="80">
        <f t="shared" si="0"/>
        <v>102</v>
      </c>
      <c r="O10" s="80">
        <f t="shared" si="1"/>
        <v>135</v>
      </c>
      <c r="P10" s="80">
        <f t="shared" si="2"/>
        <v>237</v>
      </c>
      <c r="Q10" s="81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273.50511679502449</v>
      </c>
      <c r="R10" s="81">
        <f>IF(OR(D10="",B10="",V10=""),0,IF(OR(C10="UM",C10="JM",C10="SM",C10="UK",C10="JK",C10="SK"),"",Q10*(IF(ABS(1900-YEAR((V10+1)-D10))&lt;29,0,(VLOOKUP((YEAR(V10)-YEAR(D10)),'Meltzer-Malone'!$A$3:$B$63,2))))))</f>
        <v>293.19748520426629</v>
      </c>
      <c r="S10" s="87"/>
      <c r="T10" s="88"/>
      <c r="U10" s="84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1.1540300286709895</v>
      </c>
      <c r="V10" s="95">
        <f>R5</f>
        <v>43491</v>
      </c>
      <c r="W10" s="64"/>
      <c r="X10" s="64"/>
    </row>
    <row r="11" spans="1:24" s="10" customFormat="1" ht="20.100000000000001" customHeight="1" x14ac:dyDescent="0.2">
      <c r="A11" s="107">
        <v>81</v>
      </c>
      <c r="B11" s="109">
        <v>78.900000000000006</v>
      </c>
      <c r="C11" s="109" t="s">
        <v>108</v>
      </c>
      <c r="D11" s="110">
        <v>28814</v>
      </c>
      <c r="E11" s="115">
        <v>12</v>
      </c>
      <c r="F11" s="133" t="s">
        <v>109</v>
      </c>
      <c r="G11" s="133" t="s">
        <v>93</v>
      </c>
      <c r="H11" s="165">
        <v>70</v>
      </c>
      <c r="I11" s="173">
        <v>73</v>
      </c>
      <c r="J11" s="174">
        <v>-76</v>
      </c>
      <c r="K11" s="166">
        <v>92</v>
      </c>
      <c r="L11" s="175">
        <v>97</v>
      </c>
      <c r="M11" s="175">
        <v>-101</v>
      </c>
      <c r="N11" s="80">
        <f t="shared" si="0"/>
        <v>73</v>
      </c>
      <c r="O11" s="80">
        <f t="shared" si="1"/>
        <v>97</v>
      </c>
      <c r="P11" s="80">
        <f t="shared" si="2"/>
        <v>170</v>
      </c>
      <c r="Q11" s="81">
        <f t="shared" si="3"/>
        <v>209.46172170659455</v>
      </c>
      <c r="R11" s="81">
        <f>IF(OR(D11="",B11="",V11=""),0,IF(OR(C11="UM",C11="JM",C11="SM",C11="UK",C11="JK",C11="SK"),"",Q11*(IF(ABS(1900-YEAR((V11+1)-D11))&lt;29,0,(VLOOKUP((YEAR(V11)-YEAR(D11)),'Meltzer-Malone'!$A$3:$B$63,2))))))</f>
        <v>240.67151824087713</v>
      </c>
      <c r="S11" s="87"/>
      <c r="T11" s="88"/>
      <c r="U11" s="84">
        <f t="shared" si="4"/>
        <v>1.2321277747446737</v>
      </c>
      <c r="V11" s="95">
        <f>R5</f>
        <v>43491</v>
      </c>
      <c r="W11" s="64"/>
      <c r="X11" s="64"/>
    </row>
    <row r="12" spans="1:24" s="10" customFormat="1" ht="20.100000000000001" customHeight="1" x14ac:dyDescent="0.2">
      <c r="A12" s="124">
        <v>102</v>
      </c>
      <c r="B12" s="125">
        <v>97.7</v>
      </c>
      <c r="C12" s="114" t="s">
        <v>108</v>
      </c>
      <c r="D12" s="110">
        <v>28108</v>
      </c>
      <c r="E12" s="115">
        <v>30</v>
      </c>
      <c r="F12" s="112" t="s">
        <v>110</v>
      </c>
      <c r="G12" s="159" t="s">
        <v>111</v>
      </c>
      <c r="H12" s="165">
        <v>65</v>
      </c>
      <c r="I12" s="173">
        <v>70</v>
      </c>
      <c r="J12" s="174">
        <v>75</v>
      </c>
      <c r="K12" s="166">
        <v>95</v>
      </c>
      <c r="L12" s="175">
        <v>100</v>
      </c>
      <c r="M12" s="175">
        <v>104</v>
      </c>
      <c r="N12" s="80">
        <f t="shared" si="0"/>
        <v>75</v>
      </c>
      <c r="O12" s="80">
        <f t="shared" si="1"/>
        <v>104</v>
      </c>
      <c r="P12" s="80">
        <f t="shared" si="2"/>
        <v>179</v>
      </c>
      <c r="Q12" s="81">
        <f t="shared" si="3"/>
        <v>200.22547495082395</v>
      </c>
      <c r="R12" s="81">
        <f>IF(OR(D12="",B12="",V12=""),0,IF(OR(C12="UM",C12="JM",C12="SM",C12="UK",C12="JK",C12="SK"),"",Q12*(IF(ABS(1900-YEAR((V12+1)-D12))&lt;29,0,(VLOOKUP((YEAR(V12)-YEAR(D12)),'Meltzer-Malone'!$A$3:$B$63,2))))))</f>
        <v>235.46515854216895</v>
      </c>
      <c r="S12" s="87"/>
      <c r="T12" s="88" t="s">
        <v>20</v>
      </c>
      <c r="U12" s="84">
        <f t="shared" si="4"/>
        <v>1.1185780723509717</v>
      </c>
      <c r="V12" s="95">
        <f>R5</f>
        <v>43491</v>
      </c>
      <c r="W12" s="64"/>
      <c r="X12" s="64"/>
    </row>
    <row r="13" spans="1:24" s="10" customFormat="1" ht="20.100000000000001" customHeight="1" x14ac:dyDescent="0.2">
      <c r="A13" s="124">
        <v>81</v>
      </c>
      <c r="B13" s="125">
        <v>80.5</v>
      </c>
      <c r="C13" s="114" t="s">
        <v>112</v>
      </c>
      <c r="D13" s="110">
        <v>25993</v>
      </c>
      <c r="E13" s="115">
        <v>54</v>
      </c>
      <c r="F13" s="112" t="s">
        <v>113</v>
      </c>
      <c r="G13" s="159" t="s">
        <v>55</v>
      </c>
      <c r="H13" s="165">
        <v>-95</v>
      </c>
      <c r="I13" s="173">
        <v>-95</v>
      </c>
      <c r="J13" s="174">
        <v>-95</v>
      </c>
      <c r="K13" s="166" t="s">
        <v>203</v>
      </c>
      <c r="L13" s="178" t="s">
        <v>203</v>
      </c>
      <c r="M13" s="178" t="s">
        <v>203</v>
      </c>
      <c r="N13" s="80">
        <f t="shared" si="0"/>
        <v>0</v>
      </c>
      <c r="O13" s="80">
        <f t="shared" si="1"/>
        <v>0</v>
      </c>
      <c r="P13" s="80">
        <f t="shared" si="2"/>
        <v>0</v>
      </c>
      <c r="Q13" s="81">
        <f t="shared" si="3"/>
        <v>0</v>
      </c>
      <c r="R13" s="81">
        <f>IF(OR(D13="",B13="",V13=""),0,IF(OR(C13="UM",C13="JM",C13="SM",C13="UK",C13="JK",C13="SK"),"",Q13*(IF(ABS(1900-YEAR((V13+1)-D13))&lt;29,0,(VLOOKUP((YEAR(V13)-YEAR(D13)),'Meltzer-Malone'!$A$3:$B$63,2))))))</f>
        <v>0</v>
      </c>
      <c r="S13" s="87"/>
      <c r="T13" s="88" t="s">
        <v>20</v>
      </c>
      <c r="U13" s="84">
        <f t="shared" si="4"/>
        <v>1.2194390021834947</v>
      </c>
      <c r="V13" s="95">
        <f>R5</f>
        <v>43491</v>
      </c>
      <c r="W13" s="64"/>
      <c r="X13" s="64"/>
    </row>
    <row r="14" spans="1:24" s="10" customFormat="1" ht="20.100000000000001" customHeight="1" x14ac:dyDescent="0.2">
      <c r="A14" s="126" t="s">
        <v>202</v>
      </c>
      <c r="B14" s="114">
        <v>109.8</v>
      </c>
      <c r="C14" s="114" t="s">
        <v>112</v>
      </c>
      <c r="D14" s="110">
        <v>26186</v>
      </c>
      <c r="E14" s="115">
        <v>44</v>
      </c>
      <c r="F14" s="112" t="s">
        <v>115</v>
      </c>
      <c r="G14" s="159" t="s">
        <v>66</v>
      </c>
      <c r="H14" s="98" t="s">
        <v>201</v>
      </c>
      <c r="I14" s="99">
        <v>57</v>
      </c>
      <c r="J14" s="100">
        <v>60</v>
      </c>
      <c r="K14" s="101">
        <v>75</v>
      </c>
      <c r="L14" s="102">
        <v>78</v>
      </c>
      <c r="M14" s="102">
        <v>80</v>
      </c>
      <c r="N14" s="80">
        <f t="shared" si="0"/>
        <v>60</v>
      </c>
      <c r="O14" s="80">
        <f t="shared" si="1"/>
        <v>80</v>
      </c>
      <c r="P14" s="80">
        <f t="shared" si="2"/>
        <v>140</v>
      </c>
      <c r="Q14" s="81">
        <f t="shared" si="3"/>
        <v>150.42753828255724</v>
      </c>
      <c r="R14" s="81">
        <f>IF(OR(D14="",B14="",V14=""),0,IF(OR(C14="UM",C14="JM",C14="SM",C14="UK",C14="JK",C14="SK"),"",Q14*(IF(ABS(1900-YEAR((V14+1)-D14))&lt;29,0,(VLOOKUP((YEAR(V14)-YEAR(D14)),'Meltzer-Malone'!$A$3:$B$63,2))))))</f>
        <v>187.73356777663142</v>
      </c>
      <c r="S14" s="87"/>
      <c r="T14" s="88" t="s">
        <v>20</v>
      </c>
      <c r="U14" s="84">
        <f t="shared" si="4"/>
        <v>1.0744824163039803</v>
      </c>
      <c r="V14" s="95">
        <f>R5</f>
        <v>43491</v>
      </c>
      <c r="W14" s="64"/>
      <c r="X14" s="64"/>
    </row>
    <row r="15" spans="1:24" s="10" customFormat="1" ht="20.100000000000001" customHeight="1" x14ac:dyDescent="0.2">
      <c r="A15" s="124">
        <v>81</v>
      </c>
      <c r="B15" s="125">
        <v>78.599999999999994</v>
      </c>
      <c r="C15" s="114" t="s">
        <v>116</v>
      </c>
      <c r="D15" s="110">
        <v>24128</v>
      </c>
      <c r="E15" s="115">
        <v>55</v>
      </c>
      <c r="F15" s="112" t="s">
        <v>117</v>
      </c>
      <c r="G15" s="159" t="s">
        <v>55</v>
      </c>
      <c r="H15" s="98">
        <v>73</v>
      </c>
      <c r="I15" s="99">
        <v>-77</v>
      </c>
      <c r="J15" s="100">
        <v>-78</v>
      </c>
      <c r="K15" s="101">
        <v>93</v>
      </c>
      <c r="L15" s="102">
        <v>96</v>
      </c>
      <c r="M15" s="102">
        <v>-100</v>
      </c>
      <c r="N15" s="80">
        <f t="shared" si="0"/>
        <v>73</v>
      </c>
      <c r="O15" s="80">
        <f t="shared" si="1"/>
        <v>96</v>
      </c>
      <c r="P15" s="80">
        <f t="shared" si="2"/>
        <v>169</v>
      </c>
      <c r="Q15" s="81">
        <f t="shared" si="3"/>
        <v>208.64521819719485</v>
      </c>
      <c r="R15" s="81">
        <f>IF(OR(D15="",B15="",V15=""),0,IF(OR(C15="UM",C15="JM",C15="SM",C15="UK",C15="JK",C15="SK"),"",Q15*(IF(ABS(1900-YEAR((V15+1)-D15))&lt;29,0,(VLOOKUP((YEAR(V15)-YEAR(D15)),'Meltzer-Malone'!$A$3:$B$63,2))))))</f>
        <v>279.16730194784674</v>
      </c>
      <c r="S15" s="87"/>
      <c r="T15" s="88"/>
      <c r="U15" s="84">
        <f t="shared" si="4"/>
        <v>1.2345870899242299</v>
      </c>
      <c r="V15" s="95">
        <f>R5</f>
        <v>43491</v>
      </c>
      <c r="W15" s="64"/>
      <c r="X15" s="64"/>
    </row>
    <row r="16" spans="1:24" s="10" customFormat="1" ht="20.100000000000001" customHeight="1" x14ac:dyDescent="0.2">
      <c r="A16" s="124">
        <v>89</v>
      </c>
      <c r="B16" s="125">
        <v>86.4</v>
      </c>
      <c r="C16" s="114" t="s">
        <v>116</v>
      </c>
      <c r="D16" s="110">
        <v>24304</v>
      </c>
      <c r="E16" s="115">
        <v>56</v>
      </c>
      <c r="F16" s="112" t="s">
        <v>118</v>
      </c>
      <c r="G16" s="159" t="s">
        <v>55</v>
      </c>
      <c r="H16" s="98">
        <v>75</v>
      </c>
      <c r="I16" s="99">
        <v>78</v>
      </c>
      <c r="J16" s="100">
        <v>-80</v>
      </c>
      <c r="K16" s="101">
        <v>95</v>
      </c>
      <c r="L16" s="102">
        <v>98</v>
      </c>
      <c r="M16" s="102">
        <v>-100</v>
      </c>
      <c r="N16" s="80">
        <f t="shared" si="0"/>
        <v>78</v>
      </c>
      <c r="O16" s="80">
        <f t="shared" si="1"/>
        <v>98</v>
      </c>
      <c r="P16" s="80">
        <f t="shared" si="2"/>
        <v>176</v>
      </c>
      <c r="Q16" s="81">
        <f t="shared" si="3"/>
        <v>207.36945364956352</v>
      </c>
      <c r="R16" s="81">
        <f>IF(OR(D16="",B16="",V16=""),0,IF(OR(C16="UM",C16="JM",C16="SM",C16="UK",C16="JK",C16="SK"),"",Q16*(IF(ABS(1900-YEAR((V16+1)-D16))&lt;29,0,(VLOOKUP((YEAR(V16)-YEAR(D16)),'Meltzer-Malone'!$A$3:$B$63,2))))))</f>
        <v>277.46032898311603</v>
      </c>
      <c r="S16" s="87"/>
      <c r="T16" s="88"/>
      <c r="U16" s="84">
        <f t="shared" si="4"/>
        <v>1.1782355320997928</v>
      </c>
      <c r="V16" s="95">
        <f>R5</f>
        <v>43491</v>
      </c>
      <c r="W16" s="64"/>
      <c r="X16" s="64"/>
    </row>
    <row r="17" spans="1:25" s="10" customFormat="1" ht="20.100000000000001" customHeight="1" x14ac:dyDescent="0.2">
      <c r="A17" s="124"/>
      <c r="B17" s="125"/>
      <c r="C17" s="114"/>
      <c r="D17" s="110"/>
      <c r="E17" s="115"/>
      <c r="F17" s="112"/>
      <c r="G17" s="159"/>
      <c r="H17" s="98"/>
      <c r="I17" s="99"/>
      <c r="J17" s="100"/>
      <c r="K17" s="101"/>
      <c r="L17" s="102"/>
      <c r="M17" s="102"/>
      <c r="N17" s="80">
        <f t="shared" si="0"/>
        <v>0</v>
      </c>
      <c r="O17" s="80">
        <f t="shared" si="1"/>
        <v>0</v>
      </c>
      <c r="P17" s="80">
        <f t="shared" si="2"/>
        <v>0</v>
      </c>
      <c r="Q17" s="81" t="str">
        <f t="shared" si="3"/>
        <v/>
      </c>
      <c r="R17" s="81">
        <f>IF(OR(D17="",B17="",V17=""),0,IF(OR(C17="UM",C17="JM",C17="SM",C17="UK",C17="JK",C17="SK"),"",Q17*(IF(ABS(1900-YEAR((V17+1)-D17))&lt;29,0,(VLOOKUP((YEAR(V17)-YEAR(D17)),'Meltzer-Malone'!$A$3:$B$63,2))))))</f>
        <v>0</v>
      </c>
      <c r="S17" s="87"/>
      <c r="T17" s="88"/>
      <c r="U17" s="84" t="str">
        <f t="shared" si="4"/>
        <v/>
      </c>
      <c r="V17" s="95">
        <f>R5</f>
        <v>43491</v>
      </c>
      <c r="W17" s="64"/>
      <c r="X17" s="64"/>
    </row>
    <row r="18" spans="1:25" s="10" customFormat="1" ht="20.100000000000001" customHeight="1" x14ac:dyDescent="0.2">
      <c r="A18" s="124">
        <v>89</v>
      </c>
      <c r="B18" s="125">
        <v>86.6</v>
      </c>
      <c r="C18" s="114" t="s">
        <v>119</v>
      </c>
      <c r="D18" s="110">
        <v>23084</v>
      </c>
      <c r="E18" s="115">
        <v>25</v>
      </c>
      <c r="F18" s="112" t="s">
        <v>121</v>
      </c>
      <c r="G18" s="159" t="s">
        <v>64</v>
      </c>
      <c r="H18" s="98">
        <v>93</v>
      </c>
      <c r="I18" s="99">
        <v>-98</v>
      </c>
      <c r="J18" s="100">
        <v>98</v>
      </c>
      <c r="K18" s="101">
        <v>110</v>
      </c>
      <c r="L18" s="102">
        <v>-115</v>
      </c>
      <c r="M18" s="102">
        <v>115</v>
      </c>
      <c r="N18" s="80">
        <f t="shared" si="0"/>
        <v>98</v>
      </c>
      <c r="O18" s="80">
        <f t="shared" si="1"/>
        <v>115</v>
      </c>
      <c r="P18" s="80">
        <f t="shared" si="2"/>
        <v>213</v>
      </c>
      <c r="Q18" s="81">
        <f t="shared" si="3"/>
        <v>250.69616158136</v>
      </c>
      <c r="R18" s="81">
        <f>IF(OR(D18="",B18="",V18=""),0,IF(OR(C18="UM",C18="JM",C18="SM",C18="UK",C18="JK",C18="SK"),"",Q18*(IF(ABS(1900-YEAR((V18+1)-D18))&lt;29,0,(VLOOKUP((YEAR(V18)-YEAR(D18)),'Meltzer-Malone'!$A$3:$B$63,2))))))</f>
        <v>353.73228399129897</v>
      </c>
      <c r="S18" s="87"/>
      <c r="T18" s="88" t="s">
        <v>204</v>
      </c>
      <c r="U18" s="84">
        <f t="shared" si="4"/>
        <v>1.1769772844195305</v>
      </c>
      <c r="V18" s="95">
        <f>R5</f>
        <v>43491</v>
      </c>
      <c r="W18" s="64"/>
      <c r="X18" s="64"/>
    </row>
    <row r="19" spans="1:25" s="10" customFormat="1" ht="20.100000000000001" customHeight="1" x14ac:dyDescent="0.2">
      <c r="A19" s="124">
        <v>89</v>
      </c>
      <c r="B19" s="125">
        <v>86.8</v>
      </c>
      <c r="C19" s="114" t="s">
        <v>119</v>
      </c>
      <c r="D19" s="110">
        <v>22528</v>
      </c>
      <c r="E19" s="115">
        <v>57</v>
      </c>
      <c r="F19" s="112" t="s">
        <v>122</v>
      </c>
      <c r="G19" s="159" t="s">
        <v>55</v>
      </c>
      <c r="H19" s="98">
        <v>-92</v>
      </c>
      <c r="I19" s="99">
        <v>-93</v>
      </c>
      <c r="J19" s="100">
        <v>93</v>
      </c>
      <c r="K19" s="101">
        <v>110</v>
      </c>
      <c r="L19" s="102">
        <v>-120</v>
      </c>
      <c r="M19" s="102" t="s">
        <v>205</v>
      </c>
      <c r="N19" s="80">
        <f t="shared" si="0"/>
        <v>93</v>
      </c>
      <c r="O19" s="80">
        <f t="shared" si="1"/>
        <v>110</v>
      </c>
      <c r="P19" s="80">
        <f t="shared" si="2"/>
        <v>203</v>
      </c>
      <c r="Q19" s="81">
        <f t="shared" si="3"/>
        <v>238.67265597392483</v>
      </c>
      <c r="R19" s="81">
        <f>IF(OR(D19="",B19="",V19=""),0,IF(OR(C19="UM",C19="JM",C19="SM",C19="UK",C19="JK",C19="SK"),"",Q19*(IF(ABS(1900-YEAR((V19+1)-D19))&lt;29,0,(VLOOKUP((YEAR(V19)-YEAR(D19)),'Meltzer-Malone'!$A$3:$B$63,2))))))</f>
        <v>348.93942303387809</v>
      </c>
      <c r="S19" s="87"/>
      <c r="T19" s="88"/>
      <c r="U19" s="84">
        <f t="shared" si="4"/>
        <v>1.175727369329679</v>
      </c>
      <c r="V19" s="95">
        <f>R5</f>
        <v>43491</v>
      </c>
      <c r="W19" s="64"/>
      <c r="X19" s="64"/>
    </row>
    <row r="20" spans="1:25" s="10" customFormat="1" ht="20.100000000000001" customHeight="1" x14ac:dyDescent="0.2">
      <c r="A20" s="126">
        <v>102</v>
      </c>
      <c r="B20" s="114">
        <v>98.3</v>
      </c>
      <c r="C20" s="114" t="s">
        <v>123</v>
      </c>
      <c r="D20" s="110">
        <v>21701</v>
      </c>
      <c r="E20" s="115">
        <v>45</v>
      </c>
      <c r="F20" s="112" t="s">
        <v>124</v>
      </c>
      <c r="G20" s="159" t="s">
        <v>66</v>
      </c>
      <c r="H20" s="98">
        <v>92</v>
      </c>
      <c r="I20" s="99">
        <v>-96</v>
      </c>
      <c r="J20" s="100">
        <v>-96</v>
      </c>
      <c r="K20" s="101">
        <v>108</v>
      </c>
      <c r="L20" s="102">
        <v>112</v>
      </c>
      <c r="M20" s="102">
        <v>114</v>
      </c>
      <c r="N20" s="80">
        <f t="shared" si="0"/>
        <v>92</v>
      </c>
      <c r="O20" s="80">
        <f t="shared" si="1"/>
        <v>114</v>
      </c>
      <c r="P20" s="80">
        <f t="shared" si="2"/>
        <v>206</v>
      </c>
      <c r="Q20" s="81">
        <f t="shared" si="3"/>
        <v>229.8907729584586</v>
      </c>
      <c r="R20" s="81">
        <f>IF(OR(D20="",B20="",V20=""),0,IF(OR(C20="UM",C20="JM",C20="SM",C20="UK",C20="JK",C20="SK"),"",Q20*(IF(ABS(1900-YEAR((V20+1)-D20))&lt;29,0,(VLOOKUP((YEAR(V20)-YEAR(D20)),'Meltzer-Malone'!$A$3:$B$63,2))))))</f>
        <v>348.05463025910632</v>
      </c>
      <c r="S20" s="87"/>
      <c r="T20" s="88" t="s">
        <v>206</v>
      </c>
      <c r="U20" s="84">
        <f t="shared" si="4"/>
        <v>1.115974626011935</v>
      </c>
      <c r="V20" s="95">
        <f>R5</f>
        <v>43491</v>
      </c>
      <c r="W20" s="64"/>
      <c r="X20" s="64"/>
      <c r="Y20" s="1"/>
    </row>
    <row r="21" spans="1:25" s="10" customFormat="1" ht="20.100000000000001" customHeight="1" x14ac:dyDescent="0.2">
      <c r="A21" s="124"/>
      <c r="B21" s="125"/>
      <c r="C21" s="114"/>
      <c r="D21" s="110"/>
      <c r="E21" s="115"/>
      <c r="F21" s="112"/>
      <c r="G21" s="159"/>
      <c r="H21" s="98"/>
      <c r="I21" s="99"/>
      <c r="J21" s="100"/>
      <c r="K21" s="101"/>
      <c r="L21" s="102"/>
      <c r="M21" s="102"/>
      <c r="N21" s="80">
        <f t="shared" si="0"/>
        <v>0</v>
      </c>
      <c r="O21" s="80">
        <f t="shared" si="1"/>
        <v>0</v>
      </c>
      <c r="P21" s="80">
        <f t="shared" si="2"/>
        <v>0</v>
      </c>
      <c r="Q21" s="81" t="str">
        <f t="shared" si="3"/>
        <v/>
      </c>
      <c r="R21" s="81">
        <f>IF(OR(D21="",B21="",V21=""),0,IF(OR(C21="UM",C21="JM",C21="SM",C21="UK",C21="JK",C21="SK"),"",Q21*(IF(ABS(1900-YEAR((V21+1)-D21))&lt;29,0,(VLOOKUP((YEAR(V21)-YEAR(D21)),'Meltzer-Malone'!$A$3:$B$63,2))))))</f>
        <v>0</v>
      </c>
      <c r="S21" s="87"/>
      <c r="T21" s="88"/>
      <c r="U21" s="84" t="str">
        <f t="shared" si="4"/>
        <v/>
      </c>
      <c r="V21" s="95">
        <f>R5</f>
        <v>43491</v>
      </c>
      <c r="W21" s="64"/>
      <c r="X21" s="64"/>
      <c r="Y21" s="1"/>
    </row>
    <row r="22" spans="1:25" s="10" customFormat="1" ht="20.100000000000001" customHeight="1" x14ac:dyDescent="0.2">
      <c r="A22" s="124"/>
      <c r="B22" s="125"/>
      <c r="C22" s="114"/>
      <c r="D22" s="110"/>
      <c r="E22" s="115"/>
      <c r="F22" s="112"/>
      <c r="G22" s="112"/>
      <c r="H22" s="98"/>
      <c r="I22" s="99"/>
      <c r="J22" s="100"/>
      <c r="K22" s="101"/>
      <c r="L22" s="102"/>
      <c r="M22" s="102"/>
      <c r="N22" s="80">
        <f t="shared" si="0"/>
        <v>0</v>
      </c>
      <c r="O22" s="80">
        <f t="shared" si="1"/>
        <v>0</v>
      </c>
      <c r="P22" s="80">
        <f t="shared" si="2"/>
        <v>0</v>
      </c>
      <c r="Q22" s="81" t="str">
        <f t="shared" si="3"/>
        <v/>
      </c>
      <c r="R22" s="81">
        <f>IF(OR(D22="",B22="",V22=""),0,IF(OR(C22="UM",C22="JM",C22="SM",C22="UK",C22="JK",C22="SK"),"",Q22*(IF(ABS(1900-YEAR((V22+1)-D22))&lt;29,0,(VLOOKUP((YEAR(V22)-YEAR(D22)),'Meltzer-Malone'!$A$3:$B$63,2))))))</f>
        <v>0</v>
      </c>
      <c r="S22" s="87"/>
      <c r="T22" s="88"/>
      <c r="U22" s="84" t="str">
        <f t="shared" si="4"/>
        <v/>
      </c>
      <c r="V22" s="95">
        <f>R5</f>
        <v>43491</v>
      </c>
      <c r="W22" s="64"/>
      <c r="X22" s="64"/>
      <c r="Y22" s="1"/>
    </row>
    <row r="23" spans="1:25" s="10" customFormat="1" ht="20.100000000000001" customHeight="1" x14ac:dyDescent="0.2">
      <c r="A23" s="103"/>
      <c r="B23" s="74"/>
      <c r="C23" s="75"/>
      <c r="D23" s="76"/>
      <c r="E23" s="94"/>
      <c r="F23" s="97"/>
      <c r="G23" s="77"/>
      <c r="H23" s="98"/>
      <c r="I23" s="99"/>
      <c r="J23" s="100"/>
      <c r="K23" s="101"/>
      <c r="L23" s="102"/>
      <c r="M23" s="102"/>
      <c r="N23" s="80">
        <f t="shared" si="0"/>
        <v>0</v>
      </c>
      <c r="O23" s="80">
        <f t="shared" si="1"/>
        <v>0</v>
      </c>
      <c r="P23" s="80">
        <f t="shared" si="2"/>
        <v>0</v>
      </c>
      <c r="Q23" s="81" t="str">
        <f t="shared" si="3"/>
        <v/>
      </c>
      <c r="R23" s="81">
        <f>IF(OR(D23="",B23="",V23=""),0,IF(OR(C23="UM",C23="JM",C23="SM",C23="UK",C23="JK",C23="SK"),"",Q23*(IF(ABS(1900-YEAR((V23+1)-D23))&lt;29,0,(VLOOKUP((YEAR(V23)-YEAR(D23)),'Meltzer-Malone'!$A$3:$B$63,2))))))</f>
        <v>0</v>
      </c>
      <c r="S23" s="87"/>
      <c r="T23" s="88"/>
      <c r="U23" s="84" t="str">
        <f t="shared" si="4"/>
        <v/>
      </c>
      <c r="V23" s="95">
        <f>R5</f>
        <v>43491</v>
      </c>
      <c r="W23" s="64"/>
      <c r="X23" s="64"/>
      <c r="Y23" s="1"/>
    </row>
    <row r="24" spans="1:25" s="10" customFormat="1" ht="20.100000000000001" customHeight="1" x14ac:dyDescent="0.2">
      <c r="A24" s="103"/>
      <c r="B24" s="74"/>
      <c r="C24" s="75"/>
      <c r="D24" s="76"/>
      <c r="E24" s="94"/>
      <c r="F24" s="97"/>
      <c r="G24" s="77"/>
      <c r="H24" s="98"/>
      <c r="I24" s="99"/>
      <c r="J24" s="100"/>
      <c r="K24" s="101"/>
      <c r="L24" s="102"/>
      <c r="M24" s="102"/>
      <c r="N24" s="80">
        <f t="shared" si="0"/>
        <v>0</v>
      </c>
      <c r="O24" s="80">
        <f t="shared" si="1"/>
        <v>0</v>
      </c>
      <c r="P24" s="89">
        <f>IF(N24=0,0,IF(O24=0,0,SUM(N24:O24)))</f>
        <v>0</v>
      </c>
      <c r="Q24" s="81" t="str">
        <f t="shared" si="3"/>
        <v/>
      </c>
      <c r="R24" s="81">
        <f>IF(OR(D24="",B24="",V24=""),0,IF(OR(C24="UM",C24="JM",C24="SM",C24="UK",C24="JK",C24="SK"),"",Q24*(IF(ABS(1900-YEAR((V24+1)-D24))&lt;29,0,(VLOOKUP((YEAR(V24)-YEAR(D24)),'Meltzer-Malone'!$A$3:$B$63,2))))))</f>
        <v>0</v>
      </c>
      <c r="S24" s="90"/>
      <c r="T24" s="91"/>
      <c r="U24" s="84" t="str">
        <f t="shared" si="4"/>
        <v/>
      </c>
      <c r="V24" s="95">
        <f>R5</f>
        <v>43491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83" t="s">
        <v>49</v>
      </c>
      <c r="D27" s="183"/>
      <c r="E27" s="183"/>
      <c r="F27" s="183"/>
      <c r="G27" s="69" t="s">
        <v>33</v>
      </c>
      <c r="H27" s="63">
        <v>1</v>
      </c>
      <c r="I27" s="183" t="s">
        <v>190</v>
      </c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Y27" s="1"/>
    </row>
    <row r="28" spans="1:25" s="7" customFormat="1" ht="15" x14ac:dyDescent="0.25">
      <c r="B28"/>
      <c r="C28" s="182" t="s">
        <v>20</v>
      </c>
      <c r="D28" s="182"/>
      <c r="E28" s="182"/>
      <c r="F28" s="182"/>
      <c r="G28" s="59" t="s">
        <v>20</v>
      </c>
      <c r="H28" s="63">
        <v>2</v>
      </c>
      <c r="I28" s="183" t="s">
        <v>191</v>
      </c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</row>
    <row r="29" spans="1:25" s="7" customFormat="1" ht="15.75" x14ac:dyDescent="0.25">
      <c r="A29" s="67" t="s">
        <v>32</v>
      </c>
      <c r="B29"/>
      <c r="C29" s="182"/>
      <c r="D29" s="182"/>
      <c r="E29" s="182"/>
      <c r="F29" s="182"/>
      <c r="G29" s="60"/>
      <c r="H29" s="63">
        <v>3</v>
      </c>
      <c r="I29" s="7" t="s">
        <v>184</v>
      </c>
    </row>
    <row r="30" spans="1:25" s="7" customFormat="1" ht="15" x14ac:dyDescent="0.25">
      <c r="A30" s="57"/>
      <c r="B30"/>
      <c r="C30" s="182"/>
      <c r="D30" s="182"/>
      <c r="E30" s="182"/>
      <c r="F30" s="182"/>
      <c r="G30" s="60"/>
      <c r="H30" s="6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</row>
    <row r="31" spans="1:25" s="7" customFormat="1" ht="15" x14ac:dyDescent="0.25">
      <c r="A31" s="57"/>
      <c r="B31"/>
      <c r="C31" s="182"/>
      <c r="D31" s="182"/>
      <c r="E31" s="182"/>
      <c r="F31" s="182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</row>
    <row r="33" spans="1:20" ht="15.75" x14ac:dyDescent="0.25">
      <c r="C33" s="30"/>
      <c r="D33" s="31"/>
      <c r="E33" s="31"/>
      <c r="F33" s="32"/>
      <c r="G33" s="70" t="s">
        <v>35</v>
      </c>
      <c r="H33" s="182" t="s">
        <v>188</v>
      </c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</row>
    <row r="34" spans="1:20" ht="15.75" x14ac:dyDescent="0.25">
      <c r="A34" s="67" t="s">
        <v>18</v>
      </c>
      <c r="B34"/>
      <c r="C34" s="183" t="s">
        <v>185</v>
      </c>
      <c r="D34" s="183"/>
      <c r="E34" s="183"/>
      <c r="F34" s="183"/>
      <c r="G34" s="70" t="s">
        <v>37</v>
      </c>
      <c r="H34" s="182" t="s">
        <v>174</v>
      </c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</row>
    <row r="35" spans="1:20" ht="15" x14ac:dyDescent="0.25">
      <c r="C35" s="183"/>
      <c r="D35" s="183"/>
      <c r="E35" s="183"/>
      <c r="F35" s="183"/>
      <c r="G35" s="58"/>
      <c r="H35" s="29"/>
      <c r="I35" s="61"/>
    </row>
    <row r="36" spans="1:20" ht="15.75" x14ac:dyDescent="0.25">
      <c r="A36" s="68" t="s">
        <v>36</v>
      </c>
      <c r="B36" s="53"/>
      <c r="C36" s="183" t="s">
        <v>49</v>
      </c>
      <c r="D36" s="183"/>
      <c r="E36" s="183"/>
      <c r="F36" s="183"/>
      <c r="G36" s="70" t="s">
        <v>22</v>
      </c>
      <c r="H36" s="182" t="s">
        <v>210</v>
      </c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</row>
    <row r="37" spans="1:20" ht="15" x14ac:dyDescent="0.25">
      <c r="C37" s="183" t="s">
        <v>212</v>
      </c>
      <c r="D37" s="183"/>
      <c r="E37" s="183"/>
      <c r="F37" s="183"/>
      <c r="G37" s="58"/>
      <c r="H37" s="182" t="s">
        <v>211</v>
      </c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</row>
    <row r="38" spans="1:20" ht="15" x14ac:dyDescent="0.25">
      <c r="A38" s="53" t="s">
        <v>21</v>
      </c>
      <c r="B38" s="53"/>
      <c r="C38" s="104" t="s">
        <v>43</v>
      </c>
      <c r="D38" s="105"/>
      <c r="E38" s="105"/>
      <c r="F38" s="106"/>
      <c r="G38" s="5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</row>
    <row r="39" spans="1:20" ht="15" x14ac:dyDescent="0.25">
      <c r="A39" s="54"/>
      <c r="B39" s="54"/>
      <c r="C39" s="55"/>
      <c r="D39" s="31"/>
      <c r="E39" s="31"/>
      <c r="F39" s="32"/>
      <c r="G39" s="5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</row>
    <row r="40" spans="1:20" ht="15" x14ac:dyDescent="0.25">
      <c r="C40" s="3"/>
      <c r="D40" s="4"/>
      <c r="E40" s="4"/>
      <c r="F40" s="5"/>
      <c r="G40" s="5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</row>
    <row r="41" spans="1:20" x14ac:dyDescent="0.2">
      <c r="H41" s="56"/>
      <c r="I41" s="62"/>
    </row>
  </sheetData>
  <mergeCells count="27">
    <mergeCell ref="H40:T40"/>
    <mergeCell ref="C36:F36"/>
    <mergeCell ref="H36:T36"/>
    <mergeCell ref="C37:F37"/>
    <mergeCell ref="H37:T37"/>
    <mergeCell ref="H38:T38"/>
    <mergeCell ref="H39:T39"/>
    <mergeCell ref="C35:F35"/>
    <mergeCell ref="C27:F27"/>
    <mergeCell ref="I27:T27"/>
    <mergeCell ref="C28:F28"/>
    <mergeCell ref="I28:T28"/>
    <mergeCell ref="C29:F29"/>
    <mergeCell ref="C30:F30"/>
    <mergeCell ref="I30:T30"/>
    <mergeCell ref="C31:F31"/>
    <mergeCell ref="H32:T32"/>
    <mergeCell ref="H33:T33"/>
    <mergeCell ref="C34:F34"/>
    <mergeCell ref="H34:T34"/>
    <mergeCell ref="F1:P1"/>
    <mergeCell ref="F2:P2"/>
    <mergeCell ref="G3:M3"/>
    <mergeCell ref="G4:M4"/>
    <mergeCell ref="C5:F5"/>
    <mergeCell ref="H5:K5"/>
    <mergeCell ref="M5:P5"/>
  </mergeCells>
  <conditionalFormatting sqref="L9:M9">
    <cfRule type="cellIs" dxfId="119" priority="19" stopIfTrue="1" operator="between">
      <formula>1</formula>
      <formula>300</formula>
    </cfRule>
    <cfRule type="cellIs" dxfId="118" priority="20" stopIfTrue="1" operator="lessThanOrEqual">
      <formula>0</formula>
    </cfRule>
  </conditionalFormatting>
  <conditionalFormatting sqref="H9:K9">
    <cfRule type="cellIs" dxfId="117" priority="17" stopIfTrue="1" operator="between">
      <formula>1</formula>
      <formula>300</formula>
    </cfRule>
    <cfRule type="cellIs" dxfId="116" priority="18" stopIfTrue="1" operator="lessThanOrEqual">
      <formula>0</formula>
    </cfRule>
  </conditionalFormatting>
  <conditionalFormatting sqref="L10:M10">
    <cfRule type="cellIs" dxfId="115" priority="15" stopIfTrue="1" operator="between">
      <formula>1</formula>
      <formula>300</formula>
    </cfRule>
    <cfRule type="cellIs" dxfId="114" priority="16" stopIfTrue="1" operator="lessThanOrEqual">
      <formula>0</formula>
    </cfRule>
  </conditionalFormatting>
  <conditionalFormatting sqref="H10:K10">
    <cfRule type="cellIs" dxfId="113" priority="13" stopIfTrue="1" operator="between">
      <formula>1</formula>
      <formula>300</formula>
    </cfRule>
    <cfRule type="cellIs" dxfId="112" priority="14" stopIfTrue="1" operator="lessThanOrEqual">
      <formula>0</formula>
    </cfRule>
  </conditionalFormatting>
  <conditionalFormatting sqref="L11:M11">
    <cfRule type="cellIs" dxfId="111" priority="11" stopIfTrue="1" operator="between">
      <formula>1</formula>
      <formula>300</formula>
    </cfRule>
    <cfRule type="cellIs" dxfId="110" priority="12" stopIfTrue="1" operator="lessThanOrEqual">
      <formula>0</formula>
    </cfRule>
  </conditionalFormatting>
  <conditionalFormatting sqref="H11:K11">
    <cfRule type="cellIs" dxfId="109" priority="9" stopIfTrue="1" operator="between">
      <formula>1</formula>
      <formula>300</formula>
    </cfRule>
    <cfRule type="cellIs" dxfId="108" priority="10" stopIfTrue="1" operator="lessThanOrEqual">
      <formula>0</formula>
    </cfRule>
  </conditionalFormatting>
  <conditionalFormatting sqref="L12:M12">
    <cfRule type="cellIs" dxfId="107" priority="7" stopIfTrue="1" operator="between">
      <formula>1</formula>
      <formula>300</formula>
    </cfRule>
    <cfRule type="cellIs" dxfId="106" priority="8" stopIfTrue="1" operator="lessThanOrEqual">
      <formula>0</formula>
    </cfRule>
  </conditionalFormatting>
  <conditionalFormatting sqref="H12:K12">
    <cfRule type="cellIs" dxfId="105" priority="5" stopIfTrue="1" operator="between">
      <formula>1</formula>
      <formula>300</formula>
    </cfRule>
    <cfRule type="cellIs" dxfId="104" priority="6" stopIfTrue="1" operator="lessThanOrEqual">
      <formula>0</formula>
    </cfRule>
  </conditionalFormatting>
  <conditionalFormatting sqref="L13:M13">
    <cfRule type="cellIs" dxfId="103" priority="3" stopIfTrue="1" operator="between">
      <formula>1</formula>
      <formula>300</formula>
    </cfRule>
    <cfRule type="cellIs" dxfId="102" priority="4" stopIfTrue="1" operator="lessThanOrEqual">
      <formula>0</formula>
    </cfRule>
  </conditionalFormatting>
  <conditionalFormatting sqref="H13:K13">
    <cfRule type="cellIs" dxfId="101" priority="1" stopIfTrue="1" operator="between">
      <formula>1</formula>
      <formula>300</formula>
    </cfRule>
    <cfRule type="cellIs" dxfId="10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13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A9:A24">
      <formula1>"40,45,49,55,59,61,64,67,71,73,76,81,+81,81+,87,+87,87+,89,96,102,+102,102+,109,+109,109+"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41"/>
  <sheetViews>
    <sheetView showGridLines="0" showRowColHeaders="0" showZeros="0" showOutlineSymbols="0" zoomScaleNormal="100" zoomScaleSheetLayoutView="75" zoomScalePageLayoutView="120" workbookViewId="0">
      <selection activeCell="C36" sqref="C36:F36"/>
    </sheetView>
  </sheetViews>
  <sheetFormatPr baseColWidth="10" defaultColWidth="9.140625" defaultRowHeight="12.75" x14ac:dyDescent="0.2"/>
  <cols>
    <col min="1" max="1" width="6.42578125" style="2" customWidth="1"/>
    <col min="2" max="2" width="8.5703125" style="2" customWidth="1"/>
    <col min="3" max="3" width="6.42578125" style="38" customWidth="1"/>
    <col min="4" max="4" width="10.5703125" style="2" customWidth="1"/>
    <col min="5" max="5" width="3.85546875" style="2" customWidth="1"/>
    <col min="6" max="6" width="27.570312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5703125" style="2" customWidth="1"/>
    <col min="17" max="17" width="10.5703125" style="40" customWidth="1"/>
    <col min="18" max="18" width="11.42578125" style="40" customWidth="1"/>
    <col min="19" max="20" width="5.570312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84" t="s">
        <v>39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24" ht="24.75" customHeight="1" x14ac:dyDescent="0.5">
      <c r="F2" s="185" t="s">
        <v>34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24" ht="15" x14ac:dyDescent="0.25">
      <c r="G3" s="189" t="s">
        <v>44</v>
      </c>
      <c r="H3" s="189"/>
      <c r="I3" s="189"/>
      <c r="J3" s="189"/>
      <c r="K3" s="189"/>
      <c r="L3" s="189"/>
      <c r="M3" s="189"/>
    </row>
    <row r="4" spans="1:24" ht="12" customHeight="1" x14ac:dyDescent="0.2">
      <c r="G4" s="190" t="s">
        <v>45</v>
      </c>
      <c r="H4" s="190"/>
      <c r="I4" s="190"/>
      <c r="J4" s="190"/>
      <c r="K4" s="190"/>
      <c r="L4" s="190"/>
      <c r="M4" s="190"/>
    </row>
    <row r="5" spans="1:24" s="7" customFormat="1" ht="15.75" x14ac:dyDescent="0.25">
      <c r="A5" s="36"/>
      <c r="B5" s="71" t="s">
        <v>27</v>
      </c>
      <c r="C5" s="186" t="s">
        <v>46</v>
      </c>
      <c r="D5" s="186"/>
      <c r="E5" s="186"/>
      <c r="F5" s="186"/>
      <c r="G5" s="72" t="s">
        <v>0</v>
      </c>
      <c r="H5" s="187" t="s">
        <v>47</v>
      </c>
      <c r="I5" s="187"/>
      <c r="J5" s="187"/>
      <c r="K5" s="187"/>
      <c r="L5" s="71" t="s">
        <v>1</v>
      </c>
      <c r="M5" s="188" t="s">
        <v>48</v>
      </c>
      <c r="N5" s="188"/>
      <c r="O5" s="188"/>
      <c r="P5" s="188"/>
      <c r="Q5" s="71" t="s">
        <v>2</v>
      </c>
      <c r="R5" s="96">
        <v>43491</v>
      </c>
      <c r="S5" s="73" t="s">
        <v>24</v>
      </c>
      <c r="T5" s="92">
        <v>5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26">
        <v>73</v>
      </c>
      <c r="B9" s="167">
        <v>72.599999999999994</v>
      </c>
      <c r="C9" s="114" t="s">
        <v>125</v>
      </c>
      <c r="D9" s="110">
        <v>32995</v>
      </c>
      <c r="E9" s="115">
        <v>2</v>
      </c>
      <c r="F9" s="159" t="s">
        <v>126</v>
      </c>
      <c r="G9" s="159" t="s">
        <v>100</v>
      </c>
      <c r="H9" s="165">
        <v>95</v>
      </c>
      <c r="I9" s="173">
        <v>98</v>
      </c>
      <c r="J9" s="174">
        <v>101</v>
      </c>
      <c r="K9" s="166">
        <v>115</v>
      </c>
      <c r="L9" s="175">
        <v>120</v>
      </c>
      <c r="M9" s="175">
        <v>125</v>
      </c>
      <c r="N9" s="80">
        <f t="shared" ref="N9:N24" si="0">IF(MAX(H9:J9)&lt;0,0,TRUNC(MAX(H9:J9)/1)*1)</f>
        <v>101</v>
      </c>
      <c r="O9" s="80">
        <f t="shared" ref="O9:O24" si="1">IF(MAX(K9:M9)&lt;0,0,TRUNC(MAX(K9:M9)/1)*1)</f>
        <v>125</v>
      </c>
      <c r="P9" s="80">
        <f t="shared" ref="P9:P23" si="2">IF(N9=0,0,IF(O9=0,0,SUM(N9:O9)))</f>
        <v>226</v>
      </c>
      <c r="Q9" s="81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291.48628719228782</v>
      </c>
      <c r="R9" s="81" t="str">
        <f>IF(OR(D9="",B9="",V9=""),0,IF(OR(C9="UM",C9="JM",C9="SM",C9="UK",C9="JK",C9="SK"),"",Q9*(IF(ABS(1900-YEAR((V9+1)-D9))&lt;29,0,(VLOOKUP((YEAR(V9)-YEAR(D9)),'Meltzer-Malone'!$A$3:$B$63,2))))))</f>
        <v/>
      </c>
      <c r="S9" s="82">
        <v>2</v>
      </c>
      <c r="T9" s="83"/>
      <c r="U9" s="84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1.289762332709238</v>
      </c>
      <c r="V9" s="95">
        <f>R5</f>
        <v>43491</v>
      </c>
      <c r="W9" s="64"/>
      <c r="X9" s="64"/>
    </row>
    <row r="10" spans="1:24" s="10" customFormat="1" ht="20.100000000000001" customHeight="1" x14ac:dyDescent="0.2">
      <c r="A10" s="107">
        <v>73</v>
      </c>
      <c r="B10" s="168">
        <v>70.099999999999994</v>
      </c>
      <c r="C10" s="109" t="s">
        <v>125</v>
      </c>
      <c r="D10" s="110">
        <v>33003</v>
      </c>
      <c r="E10" s="111">
        <v>11</v>
      </c>
      <c r="F10" s="133" t="s">
        <v>127</v>
      </c>
      <c r="G10" s="133" t="s">
        <v>93</v>
      </c>
      <c r="H10" s="165">
        <v>84</v>
      </c>
      <c r="I10" s="173">
        <v>-87</v>
      </c>
      <c r="J10" s="174">
        <v>89</v>
      </c>
      <c r="K10" s="166">
        <v>105</v>
      </c>
      <c r="L10" s="175">
        <v>109</v>
      </c>
      <c r="M10" s="175">
        <v>114</v>
      </c>
      <c r="N10" s="80">
        <f t="shared" si="0"/>
        <v>89</v>
      </c>
      <c r="O10" s="80">
        <f t="shared" si="1"/>
        <v>114</v>
      </c>
      <c r="P10" s="80">
        <f t="shared" si="2"/>
        <v>203</v>
      </c>
      <c r="Q10" s="81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267.27226222375702</v>
      </c>
      <c r="R10" s="81" t="str">
        <f>IF(OR(D10="",B10="",V10=""),0,IF(OR(C10="UM",C10="JM",C10="SM",C10="UK",C10="JK",C10="SK"),"",Q10*(IF(ABS(1900-YEAR((V10+1)-D10))&lt;29,0,(VLOOKUP((YEAR(V10)-YEAR(D10)),'Meltzer-Malone'!$A$3:$B$63,2))))))</f>
        <v/>
      </c>
      <c r="S10" s="87">
        <v>5</v>
      </c>
      <c r="T10" s="88"/>
      <c r="U10" s="84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1.3166121291810691</v>
      </c>
      <c r="V10" s="95">
        <f>R5</f>
        <v>43491</v>
      </c>
      <c r="W10" s="64"/>
      <c r="X10" s="64"/>
    </row>
    <row r="11" spans="1:24" s="10" customFormat="1" ht="20.100000000000001" customHeight="1" x14ac:dyDescent="0.2">
      <c r="A11" s="118">
        <v>73</v>
      </c>
      <c r="B11" s="108">
        <v>67.400000000000006</v>
      </c>
      <c r="C11" s="119" t="s">
        <v>125</v>
      </c>
      <c r="D11" s="120">
        <v>33342</v>
      </c>
      <c r="E11" s="127">
        <v>81</v>
      </c>
      <c r="F11" s="160" t="s">
        <v>128</v>
      </c>
      <c r="G11" s="160" t="s">
        <v>74</v>
      </c>
      <c r="H11" s="165">
        <v>110</v>
      </c>
      <c r="I11" s="173">
        <v>-114</v>
      </c>
      <c r="J11" s="174">
        <v>114</v>
      </c>
      <c r="K11" s="166">
        <v>140</v>
      </c>
      <c r="L11" s="175">
        <v>-147</v>
      </c>
      <c r="M11" s="175">
        <v>-152</v>
      </c>
      <c r="N11" s="80">
        <f t="shared" si="0"/>
        <v>114</v>
      </c>
      <c r="O11" s="80">
        <f t="shared" si="1"/>
        <v>140</v>
      </c>
      <c r="P11" s="80">
        <f t="shared" si="2"/>
        <v>254</v>
      </c>
      <c r="Q11" s="81">
        <f t="shared" si="3"/>
        <v>342.55895754454849</v>
      </c>
      <c r="R11" s="81" t="str">
        <f>IF(OR(D11="",B11="",V11=""),0,IF(OR(C11="UM",C11="JM",C11="SM",C11="UK",C11="JK",C11="SK"),"",Q11*(IF(ABS(1900-YEAR((V11+1)-D11))&lt;29,0,(VLOOKUP((YEAR(V11)-YEAR(D11)),'Meltzer-Malone'!$A$3:$B$63,2))))))</f>
        <v/>
      </c>
      <c r="S11" s="87">
        <v>1</v>
      </c>
      <c r="T11" s="88"/>
      <c r="U11" s="84">
        <f t="shared" si="4"/>
        <v>1.3486573131675137</v>
      </c>
      <c r="V11" s="95">
        <f>R5</f>
        <v>43491</v>
      </c>
      <c r="W11" s="64"/>
      <c r="X11" s="64"/>
    </row>
    <row r="12" spans="1:24" s="10" customFormat="1" ht="20.100000000000001" customHeight="1" x14ac:dyDescent="0.2">
      <c r="A12" s="118">
        <v>73</v>
      </c>
      <c r="B12" s="108">
        <v>71.5</v>
      </c>
      <c r="C12" s="119" t="s">
        <v>125</v>
      </c>
      <c r="D12" s="120">
        <v>31229</v>
      </c>
      <c r="E12" s="127">
        <v>82</v>
      </c>
      <c r="F12" s="160" t="s">
        <v>129</v>
      </c>
      <c r="G12" s="160" t="s">
        <v>74</v>
      </c>
      <c r="H12" s="165">
        <v>85</v>
      </c>
      <c r="I12" s="173">
        <v>-89</v>
      </c>
      <c r="J12" s="174">
        <v>-89</v>
      </c>
      <c r="K12" s="166">
        <v>116</v>
      </c>
      <c r="L12" s="175">
        <v>-119</v>
      </c>
      <c r="M12" s="175">
        <v>120</v>
      </c>
      <c r="N12" s="80">
        <f t="shared" si="0"/>
        <v>85</v>
      </c>
      <c r="O12" s="80">
        <f t="shared" si="1"/>
        <v>120</v>
      </c>
      <c r="P12" s="80">
        <f t="shared" si="2"/>
        <v>205</v>
      </c>
      <c r="Q12" s="81">
        <f t="shared" si="3"/>
        <v>266.75916447193202</v>
      </c>
      <c r="R12" s="81" t="str">
        <f>IF(OR(D12="",B12="",V12=""),0,IF(OR(C12="UM",C12="JM",C12="SM",C12="UK",C12="JK",C12="SK"),"",Q12*(IF(ABS(1900-YEAR((V12+1)-D12))&lt;29,0,(VLOOKUP((YEAR(V12)-YEAR(D12)),'Meltzer-Malone'!$A$3:$B$63,2))))))</f>
        <v/>
      </c>
      <c r="S12" s="87">
        <v>3</v>
      </c>
      <c r="T12" s="88" t="s">
        <v>20</v>
      </c>
      <c r="U12" s="84">
        <f t="shared" si="4"/>
        <v>1.3012642169362538</v>
      </c>
      <c r="V12" s="95">
        <f>R5</f>
        <v>43491</v>
      </c>
      <c r="W12" s="64"/>
      <c r="X12" s="64"/>
    </row>
    <row r="13" spans="1:24" s="10" customFormat="1" ht="20.100000000000001" customHeight="1" x14ac:dyDescent="0.2">
      <c r="A13" s="118">
        <v>73</v>
      </c>
      <c r="B13" s="108">
        <v>73</v>
      </c>
      <c r="C13" s="119" t="s">
        <v>125</v>
      </c>
      <c r="D13" s="120">
        <v>34156</v>
      </c>
      <c r="E13" s="127">
        <v>83</v>
      </c>
      <c r="F13" s="160" t="s">
        <v>130</v>
      </c>
      <c r="G13" s="160" t="s">
        <v>74</v>
      </c>
      <c r="H13" s="165">
        <v>83</v>
      </c>
      <c r="I13" s="173">
        <v>86</v>
      </c>
      <c r="J13" s="174">
        <v>88</v>
      </c>
      <c r="K13" s="166">
        <v>100</v>
      </c>
      <c r="L13" s="175">
        <v>104</v>
      </c>
      <c r="M13" s="175">
        <v>110</v>
      </c>
      <c r="N13" s="80">
        <f t="shared" si="0"/>
        <v>88</v>
      </c>
      <c r="O13" s="80">
        <f t="shared" si="1"/>
        <v>110</v>
      </c>
      <c r="P13" s="80">
        <f t="shared" si="2"/>
        <v>198</v>
      </c>
      <c r="Q13" s="81">
        <f t="shared" si="3"/>
        <v>254.56777016706064</v>
      </c>
      <c r="R13" s="81" t="str">
        <f>IF(OR(D13="",B13="",V13=""),0,IF(OR(C13="UM",C13="JM",C13="SM",C13="UK",C13="JK",C13="SK"),"",Q13*(IF(ABS(1900-YEAR((V13+1)-D13))&lt;29,0,(VLOOKUP((YEAR(V13)-YEAR(D13)),'Meltzer-Malone'!$A$3:$B$63,2))))))</f>
        <v/>
      </c>
      <c r="S13" s="87">
        <v>6</v>
      </c>
      <c r="T13" s="88" t="s">
        <v>20</v>
      </c>
      <c r="U13" s="84">
        <f t="shared" si="4"/>
        <v>1.2856958089245487</v>
      </c>
      <c r="V13" s="95">
        <f>R5</f>
        <v>43491</v>
      </c>
      <c r="W13" s="64"/>
      <c r="X13" s="64"/>
    </row>
    <row r="14" spans="1:24" s="10" customFormat="1" ht="20.100000000000001" customHeight="1" x14ac:dyDescent="0.2">
      <c r="A14" s="118">
        <v>73</v>
      </c>
      <c r="B14" s="108">
        <v>70.599999999999994</v>
      </c>
      <c r="C14" s="119" t="s">
        <v>125</v>
      </c>
      <c r="D14" s="120">
        <v>35283</v>
      </c>
      <c r="E14" s="127">
        <v>84</v>
      </c>
      <c r="F14" s="160" t="s">
        <v>131</v>
      </c>
      <c r="G14" s="160" t="s">
        <v>74</v>
      </c>
      <c r="H14" s="98">
        <v>80</v>
      </c>
      <c r="I14" s="99">
        <v>84</v>
      </c>
      <c r="J14" s="100">
        <v>87</v>
      </c>
      <c r="K14" s="101">
        <v>97</v>
      </c>
      <c r="L14" s="102">
        <v>102</v>
      </c>
      <c r="M14" s="102">
        <v>108</v>
      </c>
      <c r="N14" s="80">
        <f t="shared" si="0"/>
        <v>87</v>
      </c>
      <c r="O14" s="80">
        <f t="shared" si="1"/>
        <v>108</v>
      </c>
      <c r="P14" s="80">
        <f t="shared" si="2"/>
        <v>195</v>
      </c>
      <c r="Q14" s="81">
        <f t="shared" si="3"/>
        <v>255.65212753393183</v>
      </c>
      <c r="R14" s="81" t="str">
        <f>IF(OR(D14="",B14="",V14=""),0,IF(OR(C14="UM",C14="JM",C14="SM",C14="UK",C14="JK",C14="SK"),"",Q14*(IF(ABS(1900-YEAR((V14+1)-D14))&lt;29,0,(VLOOKUP((YEAR(V14)-YEAR(D14)),'Meltzer-Malone'!$A$3:$B$63,2))))))</f>
        <v/>
      </c>
      <c r="S14" s="87">
        <v>7</v>
      </c>
      <c r="T14" s="88" t="s">
        <v>20</v>
      </c>
      <c r="U14" s="84">
        <f t="shared" si="4"/>
        <v>1.3110365514560607</v>
      </c>
      <c r="V14" s="95">
        <f>R5</f>
        <v>43491</v>
      </c>
      <c r="W14" s="64"/>
      <c r="X14" s="64"/>
    </row>
    <row r="15" spans="1:24" s="10" customFormat="1" ht="20.100000000000001" customHeight="1" x14ac:dyDescent="0.2">
      <c r="A15" s="118">
        <v>73</v>
      </c>
      <c r="B15" s="108">
        <v>71</v>
      </c>
      <c r="C15" s="119" t="s">
        <v>125</v>
      </c>
      <c r="D15" s="120">
        <v>34912</v>
      </c>
      <c r="E15" s="127">
        <v>97</v>
      </c>
      <c r="F15" s="160" t="s">
        <v>132</v>
      </c>
      <c r="G15" s="160" t="s">
        <v>79</v>
      </c>
      <c r="H15" s="98">
        <v>90</v>
      </c>
      <c r="I15" s="99">
        <v>-95</v>
      </c>
      <c r="J15" s="100">
        <v>-95</v>
      </c>
      <c r="K15" s="101">
        <v>110</v>
      </c>
      <c r="L15" s="102">
        <v>-113</v>
      </c>
      <c r="M15" s="102">
        <v>113</v>
      </c>
      <c r="N15" s="80">
        <f t="shared" si="0"/>
        <v>90</v>
      </c>
      <c r="O15" s="80">
        <f t="shared" si="1"/>
        <v>113</v>
      </c>
      <c r="P15" s="80">
        <f t="shared" si="2"/>
        <v>203</v>
      </c>
      <c r="Q15" s="81">
        <f t="shared" si="3"/>
        <v>265.2503661569159</v>
      </c>
      <c r="R15" s="81" t="str">
        <f>IF(OR(D15="",B15="",V15=""),0,IF(OR(C15="UM",C15="JM",C15="SM",C15="UK",C15="JK",C15="SK"),"",Q15*(IF(ABS(1900-YEAR((V15+1)-D15))&lt;29,0,(VLOOKUP((YEAR(V15)-YEAR(D15)),'Meltzer-Malone'!$A$3:$B$63,2))))))</f>
        <v/>
      </c>
      <c r="S15" s="87">
        <v>4</v>
      </c>
      <c r="T15" s="88"/>
      <c r="U15" s="84">
        <f t="shared" si="4"/>
        <v>1.3066520500340684</v>
      </c>
      <c r="V15" s="95">
        <f>R5</f>
        <v>43491</v>
      </c>
      <c r="W15" s="64"/>
      <c r="X15" s="64"/>
    </row>
    <row r="16" spans="1:24" s="10" customFormat="1" ht="20.100000000000001" customHeight="1" x14ac:dyDescent="0.2">
      <c r="A16" s="118"/>
      <c r="B16" s="108"/>
      <c r="C16" s="119"/>
      <c r="D16" s="120"/>
      <c r="E16" s="127"/>
      <c r="F16" s="122"/>
      <c r="G16" s="122"/>
      <c r="H16" s="98"/>
      <c r="I16" s="99"/>
      <c r="J16" s="100"/>
      <c r="K16" s="101"/>
      <c r="L16" s="102"/>
      <c r="M16" s="102"/>
      <c r="N16" s="80">
        <f t="shared" si="0"/>
        <v>0</v>
      </c>
      <c r="O16" s="80">
        <f t="shared" si="1"/>
        <v>0</v>
      </c>
      <c r="P16" s="80">
        <f t="shared" si="2"/>
        <v>0</v>
      </c>
      <c r="Q16" s="81" t="str">
        <f t="shared" si="3"/>
        <v/>
      </c>
      <c r="R16" s="81">
        <f>IF(OR(D16="",B16="",V16=""),0,IF(OR(C16="UM",C16="JM",C16="SM",C16="UK",C16="JK",C16="SK"),"",Q16*(IF(ABS(1900-YEAR((V16+1)-D16))&lt;29,0,(VLOOKUP((YEAR(V16)-YEAR(D16)),'Meltzer-Malone'!$A$3:$B$63,2))))))</f>
        <v>0</v>
      </c>
      <c r="S16" s="87"/>
      <c r="T16" s="88"/>
      <c r="U16" s="84" t="str">
        <f t="shared" si="4"/>
        <v/>
      </c>
      <c r="V16" s="95">
        <f>R5</f>
        <v>43491</v>
      </c>
      <c r="W16" s="64"/>
      <c r="X16" s="64"/>
    </row>
    <row r="17" spans="1:25" s="10" customFormat="1" ht="20.100000000000001" customHeight="1" x14ac:dyDescent="0.2">
      <c r="A17" s="103"/>
      <c r="B17" s="74"/>
      <c r="C17" s="75"/>
      <c r="D17" s="76"/>
      <c r="E17" s="94"/>
      <c r="F17" s="97"/>
      <c r="G17" s="77"/>
      <c r="H17" s="98"/>
      <c r="I17" s="99"/>
      <c r="J17" s="100"/>
      <c r="K17" s="101"/>
      <c r="L17" s="102"/>
      <c r="M17" s="102"/>
      <c r="N17" s="80">
        <f t="shared" si="0"/>
        <v>0</v>
      </c>
      <c r="O17" s="80">
        <f t="shared" si="1"/>
        <v>0</v>
      </c>
      <c r="P17" s="80">
        <f t="shared" si="2"/>
        <v>0</v>
      </c>
      <c r="Q17" s="81" t="str">
        <f t="shared" si="3"/>
        <v/>
      </c>
      <c r="R17" s="81">
        <f>IF(OR(D17="",B17="",V17=""),0,IF(OR(C17="UM",C17="JM",C17="SM",C17="UK",C17="JK",C17="SK"),"",Q17*(IF(ABS(1900-YEAR((V17+1)-D17))&lt;29,0,(VLOOKUP((YEAR(V17)-YEAR(D17)),'Meltzer-Malone'!$A$3:$B$63,2))))))</f>
        <v>0</v>
      </c>
      <c r="S17" s="87"/>
      <c r="T17" s="88"/>
      <c r="U17" s="84" t="str">
        <f t="shared" si="4"/>
        <v/>
      </c>
      <c r="V17" s="95">
        <f>R5</f>
        <v>43491</v>
      </c>
      <c r="W17" s="64"/>
      <c r="X17" s="64"/>
    </row>
    <row r="18" spans="1:25" s="10" customFormat="1" ht="20.100000000000001" customHeight="1" x14ac:dyDescent="0.2">
      <c r="A18" s="103"/>
      <c r="B18" s="74"/>
      <c r="C18" s="75"/>
      <c r="D18" s="76"/>
      <c r="E18" s="94"/>
      <c r="F18" s="97"/>
      <c r="G18" s="77"/>
      <c r="H18" s="98"/>
      <c r="I18" s="99"/>
      <c r="J18" s="100"/>
      <c r="K18" s="101"/>
      <c r="L18" s="102"/>
      <c r="M18" s="102"/>
      <c r="N18" s="80">
        <f t="shared" si="0"/>
        <v>0</v>
      </c>
      <c r="O18" s="80">
        <f t="shared" si="1"/>
        <v>0</v>
      </c>
      <c r="P18" s="80">
        <f t="shared" si="2"/>
        <v>0</v>
      </c>
      <c r="Q18" s="81" t="str">
        <f t="shared" si="3"/>
        <v/>
      </c>
      <c r="R18" s="81">
        <f>IF(OR(D18="",B18="",V18=""),0,IF(OR(C18="UM",C18="JM",C18="SM",C18="UK",C18="JK",C18="SK"),"",Q18*(IF(ABS(1900-YEAR((V18+1)-D18))&lt;29,0,(VLOOKUP((YEAR(V18)-YEAR(D18)),'Meltzer-Malone'!$A$3:$B$63,2))))))</f>
        <v>0</v>
      </c>
      <c r="S18" s="87"/>
      <c r="T18" s="88" t="s">
        <v>20</v>
      </c>
      <c r="U18" s="84" t="str">
        <f t="shared" si="4"/>
        <v/>
      </c>
      <c r="V18" s="95">
        <f>R5</f>
        <v>43491</v>
      </c>
      <c r="W18" s="64"/>
      <c r="X18" s="64"/>
    </row>
    <row r="19" spans="1:25" s="10" customFormat="1" ht="20.100000000000001" customHeight="1" x14ac:dyDescent="0.2">
      <c r="A19" s="103"/>
      <c r="B19" s="74"/>
      <c r="C19" s="75"/>
      <c r="D19" s="76"/>
      <c r="E19" s="94"/>
      <c r="F19" s="97"/>
      <c r="G19" s="77"/>
      <c r="H19" s="98"/>
      <c r="I19" s="99"/>
      <c r="J19" s="100"/>
      <c r="K19" s="101"/>
      <c r="L19" s="102"/>
      <c r="M19" s="102"/>
      <c r="N19" s="80">
        <f t="shared" si="0"/>
        <v>0</v>
      </c>
      <c r="O19" s="80">
        <f t="shared" si="1"/>
        <v>0</v>
      </c>
      <c r="P19" s="80">
        <f t="shared" si="2"/>
        <v>0</v>
      </c>
      <c r="Q19" s="81" t="str">
        <f t="shared" si="3"/>
        <v/>
      </c>
      <c r="R19" s="81">
        <f>IF(OR(D19="",B19="",V19=""),0,IF(OR(C19="UM",C19="JM",C19="SM",C19="UK",C19="JK",C19="SK"),"",Q19*(IF(ABS(1900-YEAR((V19+1)-D19))&lt;29,0,(VLOOKUP((YEAR(V19)-YEAR(D19)),'Meltzer-Malone'!$A$3:$B$63,2))))))</f>
        <v>0</v>
      </c>
      <c r="S19" s="87"/>
      <c r="T19" s="88"/>
      <c r="U19" s="84" t="str">
        <f t="shared" si="4"/>
        <v/>
      </c>
      <c r="V19" s="95">
        <f>R5</f>
        <v>43491</v>
      </c>
      <c r="W19" s="64"/>
      <c r="X19" s="64"/>
    </row>
    <row r="20" spans="1:25" s="10" customFormat="1" ht="20.100000000000001" customHeight="1" x14ac:dyDescent="0.2">
      <c r="A20" s="103"/>
      <c r="B20" s="74"/>
      <c r="C20" s="75"/>
      <c r="D20" s="76"/>
      <c r="E20" s="94"/>
      <c r="F20" s="97"/>
      <c r="G20" s="77"/>
      <c r="H20" s="98"/>
      <c r="I20" s="99"/>
      <c r="J20" s="100"/>
      <c r="K20" s="101"/>
      <c r="L20" s="102"/>
      <c r="M20" s="102"/>
      <c r="N20" s="80">
        <f t="shared" si="0"/>
        <v>0</v>
      </c>
      <c r="O20" s="80">
        <f t="shared" si="1"/>
        <v>0</v>
      </c>
      <c r="P20" s="80">
        <f t="shared" si="2"/>
        <v>0</v>
      </c>
      <c r="Q20" s="81" t="str">
        <f t="shared" si="3"/>
        <v/>
      </c>
      <c r="R20" s="81">
        <f>IF(OR(D20="",B20="",V20=""),0,IF(OR(C20="UM",C20="JM",C20="SM",C20="UK",C20="JK",C20="SK"),"",Q20*(IF(ABS(1900-YEAR((V20+1)-D20))&lt;29,0,(VLOOKUP((YEAR(V20)-YEAR(D20)),'Meltzer-Malone'!$A$3:$B$63,2))))))</f>
        <v>0</v>
      </c>
      <c r="S20" s="87"/>
      <c r="T20" s="88"/>
      <c r="U20" s="84" t="str">
        <f t="shared" si="4"/>
        <v/>
      </c>
      <c r="V20" s="95">
        <f>R5</f>
        <v>43491</v>
      </c>
      <c r="W20" s="64"/>
      <c r="X20" s="64"/>
      <c r="Y20" s="1"/>
    </row>
    <row r="21" spans="1:25" s="10" customFormat="1" ht="20.100000000000001" customHeight="1" x14ac:dyDescent="0.2">
      <c r="A21" s="103"/>
      <c r="B21" s="74"/>
      <c r="C21" s="75"/>
      <c r="D21" s="76"/>
      <c r="E21" s="94"/>
      <c r="F21" s="97"/>
      <c r="G21" s="77"/>
      <c r="H21" s="98"/>
      <c r="I21" s="99"/>
      <c r="J21" s="100"/>
      <c r="K21" s="101"/>
      <c r="L21" s="102"/>
      <c r="M21" s="102"/>
      <c r="N21" s="80">
        <f t="shared" si="0"/>
        <v>0</v>
      </c>
      <c r="O21" s="80">
        <f t="shared" si="1"/>
        <v>0</v>
      </c>
      <c r="P21" s="80">
        <f t="shared" si="2"/>
        <v>0</v>
      </c>
      <c r="Q21" s="81" t="str">
        <f t="shared" si="3"/>
        <v/>
      </c>
      <c r="R21" s="81">
        <f>IF(OR(D21="",B21="",V21=""),0,IF(OR(C21="UM",C21="JM",C21="SM",C21="UK",C21="JK",C21="SK"),"",Q21*(IF(ABS(1900-YEAR((V21+1)-D21))&lt;29,0,(VLOOKUP((YEAR(V21)-YEAR(D21)),'Meltzer-Malone'!$A$3:$B$63,2))))))</f>
        <v>0</v>
      </c>
      <c r="S21" s="87"/>
      <c r="T21" s="88"/>
      <c r="U21" s="84" t="str">
        <f t="shared" si="4"/>
        <v/>
      </c>
      <c r="V21" s="95">
        <f>R5</f>
        <v>43491</v>
      </c>
      <c r="W21" s="64"/>
      <c r="X21" s="64"/>
      <c r="Y21" s="1"/>
    </row>
    <row r="22" spans="1:25" s="10" customFormat="1" ht="20.100000000000001" customHeight="1" x14ac:dyDescent="0.2">
      <c r="A22" s="103"/>
      <c r="B22" s="74"/>
      <c r="C22" s="75"/>
      <c r="D22" s="76"/>
      <c r="E22" s="94"/>
      <c r="F22" s="97"/>
      <c r="G22" s="77"/>
      <c r="H22" s="98"/>
      <c r="I22" s="99"/>
      <c r="J22" s="100"/>
      <c r="K22" s="101"/>
      <c r="L22" s="102"/>
      <c r="M22" s="102"/>
      <c r="N22" s="80">
        <f t="shared" si="0"/>
        <v>0</v>
      </c>
      <c r="O22" s="80">
        <f t="shared" si="1"/>
        <v>0</v>
      </c>
      <c r="P22" s="80">
        <f t="shared" si="2"/>
        <v>0</v>
      </c>
      <c r="Q22" s="81" t="str">
        <f t="shared" si="3"/>
        <v/>
      </c>
      <c r="R22" s="81">
        <f>IF(OR(D22="",B22="",V22=""),0,IF(OR(C22="UM",C22="JM",C22="SM",C22="UK",C22="JK",C22="SK"),"",Q22*(IF(ABS(1900-YEAR((V22+1)-D22))&lt;29,0,(VLOOKUP((YEAR(V22)-YEAR(D22)),'Meltzer-Malone'!$A$3:$B$63,2))))))</f>
        <v>0</v>
      </c>
      <c r="S22" s="87"/>
      <c r="T22" s="88"/>
      <c r="U22" s="84" t="str">
        <f t="shared" si="4"/>
        <v/>
      </c>
      <c r="V22" s="95">
        <f>R5</f>
        <v>43491</v>
      </c>
      <c r="W22" s="64"/>
      <c r="X22" s="64"/>
      <c r="Y22" s="1"/>
    </row>
    <row r="23" spans="1:25" s="10" customFormat="1" ht="20.100000000000001" customHeight="1" x14ac:dyDescent="0.2">
      <c r="A23" s="103"/>
      <c r="B23" s="74"/>
      <c r="C23" s="75"/>
      <c r="D23" s="76"/>
      <c r="E23" s="94"/>
      <c r="F23" s="97"/>
      <c r="G23" s="77"/>
      <c r="H23" s="98"/>
      <c r="I23" s="99"/>
      <c r="J23" s="100"/>
      <c r="K23" s="101"/>
      <c r="L23" s="102"/>
      <c r="M23" s="102"/>
      <c r="N23" s="80">
        <f t="shared" si="0"/>
        <v>0</v>
      </c>
      <c r="O23" s="80">
        <f t="shared" si="1"/>
        <v>0</v>
      </c>
      <c r="P23" s="80">
        <f t="shared" si="2"/>
        <v>0</v>
      </c>
      <c r="Q23" s="81" t="str">
        <f t="shared" si="3"/>
        <v/>
      </c>
      <c r="R23" s="81">
        <f>IF(OR(D23="",B23="",V23=""),0,IF(OR(C23="UM",C23="JM",C23="SM",C23="UK",C23="JK",C23="SK"),"",Q23*(IF(ABS(1900-YEAR((V23+1)-D23))&lt;29,0,(VLOOKUP((YEAR(V23)-YEAR(D23)),'Meltzer-Malone'!$A$3:$B$63,2))))))</f>
        <v>0</v>
      </c>
      <c r="S23" s="87"/>
      <c r="T23" s="88"/>
      <c r="U23" s="84" t="str">
        <f t="shared" si="4"/>
        <v/>
      </c>
      <c r="V23" s="95">
        <f>R5</f>
        <v>43491</v>
      </c>
      <c r="W23" s="64"/>
      <c r="X23" s="64"/>
      <c r="Y23" s="1"/>
    </row>
    <row r="24" spans="1:25" s="10" customFormat="1" ht="20.100000000000001" customHeight="1" x14ac:dyDescent="0.2">
      <c r="A24" s="103"/>
      <c r="B24" s="74"/>
      <c r="C24" s="75"/>
      <c r="D24" s="76"/>
      <c r="E24" s="94"/>
      <c r="F24" s="97"/>
      <c r="G24" s="77"/>
      <c r="H24" s="98"/>
      <c r="I24" s="99"/>
      <c r="J24" s="100"/>
      <c r="K24" s="101"/>
      <c r="L24" s="102"/>
      <c r="M24" s="102"/>
      <c r="N24" s="80">
        <f t="shared" si="0"/>
        <v>0</v>
      </c>
      <c r="O24" s="80">
        <f t="shared" si="1"/>
        <v>0</v>
      </c>
      <c r="P24" s="89">
        <f>IF(N24=0,0,IF(O24=0,0,SUM(N24:O24)))</f>
        <v>0</v>
      </c>
      <c r="Q24" s="81" t="str">
        <f t="shared" si="3"/>
        <v/>
      </c>
      <c r="R24" s="81">
        <f>IF(OR(D24="",B24="",V24=""),0,IF(OR(C24="UM",C24="JM",C24="SM",C24="UK",C24="JK",C24="SK"),"",Q24*(IF(ABS(1900-YEAR((V24+1)-D24))&lt;29,0,(VLOOKUP((YEAR(V24)-YEAR(D24)),'Meltzer-Malone'!$A$3:$B$63,2))))))</f>
        <v>0</v>
      </c>
      <c r="S24" s="90"/>
      <c r="T24" s="91"/>
      <c r="U24" s="84" t="str">
        <f t="shared" si="4"/>
        <v/>
      </c>
      <c r="V24" s="95">
        <f>R5</f>
        <v>43491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83" t="s">
        <v>49</v>
      </c>
      <c r="D27" s="183"/>
      <c r="E27" s="183"/>
      <c r="F27" s="183"/>
      <c r="G27" s="69" t="s">
        <v>33</v>
      </c>
      <c r="H27" s="63">
        <v>1</v>
      </c>
      <c r="I27" s="183" t="s">
        <v>192</v>
      </c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Y27" s="1"/>
    </row>
    <row r="28" spans="1:25" s="7" customFormat="1" ht="15" x14ac:dyDescent="0.25">
      <c r="B28"/>
      <c r="C28" s="182" t="s">
        <v>20</v>
      </c>
      <c r="D28" s="182"/>
      <c r="E28" s="182"/>
      <c r="F28" s="182"/>
      <c r="G28" s="59" t="s">
        <v>20</v>
      </c>
      <c r="H28" s="63">
        <v>2</v>
      </c>
      <c r="I28" s="183" t="s">
        <v>193</v>
      </c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</row>
    <row r="29" spans="1:25" s="7" customFormat="1" ht="15.75" x14ac:dyDescent="0.25">
      <c r="A29" s="67" t="s">
        <v>32</v>
      </c>
      <c r="B29"/>
      <c r="C29" s="182"/>
      <c r="D29" s="182"/>
      <c r="E29" s="182"/>
      <c r="F29" s="182"/>
      <c r="G29" s="60"/>
      <c r="H29" s="63">
        <v>3</v>
      </c>
      <c r="I29" s="7" t="s">
        <v>191</v>
      </c>
    </row>
    <row r="30" spans="1:25" s="7" customFormat="1" ht="15" x14ac:dyDescent="0.25">
      <c r="A30" s="57"/>
      <c r="B30"/>
      <c r="C30" s="182"/>
      <c r="D30" s="182"/>
      <c r="E30" s="182"/>
      <c r="F30" s="182"/>
      <c r="G30" s="60"/>
      <c r="H30" s="6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</row>
    <row r="31" spans="1:25" s="7" customFormat="1" ht="15" x14ac:dyDescent="0.25">
      <c r="A31" s="57"/>
      <c r="B31"/>
      <c r="C31" s="182"/>
      <c r="D31" s="182"/>
      <c r="E31" s="182"/>
      <c r="F31" s="182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</row>
    <row r="33" spans="1:20" ht="15.75" x14ac:dyDescent="0.25">
      <c r="C33" s="30"/>
      <c r="D33" s="31"/>
      <c r="E33" s="31"/>
      <c r="F33" s="32"/>
      <c r="G33" s="70" t="s">
        <v>35</v>
      </c>
      <c r="H33" s="182" t="s">
        <v>194</v>
      </c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</row>
    <row r="34" spans="1:20" ht="15.75" x14ac:dyDescent="0.25">
      <c r="A34" s="67" t="s">
        <v>18</v>
      </c>
      <c r="B34"/>
      <c r="C34" s="183" t="s">
        <v>50</v>
      </c>
      <c r="D34" s="183"/>
      <c r="E34" s="183"/>
      <c r="F34" s="183"/>
      <c r="G34" s="70" t="s">
        <v>37</v>
      </c>
      <c r="H34" s="182" t="s">
        <v>174</v>
      </c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</row>
    <row r="35" spans="1:20" ht="15" x14ac:dyDescent="0.25">
      <c r="C35" s="183"/>
      <c r="D35" s="183"/>
      <c r="E35" s="183"/>
      <c r="F35" s="183"/>
      <c r="G35" s="58"/>
      <c r="H35" s="29"/>
      <c r="I35" s="61"/>
    </row>
    <row r="36" spans="1:20" ht="15.75" x14ac:dyDescent="0.25">
      <c r="A36" s="68" t="s">
        <v>36</v>
      </c>
      <c r="B36" s="53"/>
      <c r="C36" s="183" t="s">
        <v>186</v>
      </c>
      <c r="D36" s="183"/>
      <c r="E36" s="183"/>
      <c r="F36" s="183"/>
      <c r="G36" s="70" t="s">
        <v>22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</row>
    <row r="37" spans="1:20" ht="15" x14ac:dyDescent="0.25">
      <c r="C37" s="183"/>
      <c r="D37" s="183"/>
      <c r="E37" s="183"/>
      <c r="F37" s="183"/>
      <c r="G37" s="58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</row>
    <row r="38" spans="1:20" ht="15" x14ac:dyDescent="0.25">
      <c r="A38" s="53" t="s">
        <v>21</v>
      </c>
      <c r="B38" s="53"/>
      <c r="C38" s="104" t="s">
        <v>43</v>
      </c>
      <c r="D38" s="105"/>
      <c r="E38" s="105"/>
      <c r="F38" s="106"/>
      <c r="G38" s="5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</row>
    <row r="39" spans="1:20" ht="15" x14ac:dyDescent="0.25">
      <c r="A39" s="54"/>
      <c r="B39" s="54"/>
      <c r="C39" s="55"/>
      <c r="D39" s="31"/>
      <c r="E39" s="31"/>
      <c r="F39" s="32"/>
      <c r="G39" s="5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</row>
    <row r="40" spans="1:20" ht="15" x14ac:dyDescent="0.25">
      <c r="C40" s="3"/>
      <c r="D40" s="4"/>
      <c r="E40" s="4"/>
      <c r="F40" s="5"/>
      <c r="G40" s="5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</row>
    <row r="41" spans="1:20" x14ac:dyDescent="0.2">
      <c r="H41" s="56"/>
      <c r="I41" s="62"/>
    </row>
  </sheetData>
  <mergeCells count="27">
    <mergeCell ref="H40:T40"/>
    <mergeCell ref="C36:F36"/>
    <mergeCell ref="H36:T36"/>
    <mergeCell ref="C37:F37"/>
    <mergeCell ref="H37:T37"/>
    <mergeCell ref="H38:T38"/>
    <mergeCell ref="H39:T39"/>
    <mergeCell ref="C35:F35"/>
    <mergeCell ref="C27:F27"/>
    <mergeCell ref="I27:T27"/>
    <mergeCell ref="C28:F28"/>
    <mergeCell ref="I28:T28"/>
    <mergeCell ref="C29:F29"/>
    <mergeCell ref="C30:F30"/>
    <mergeCell ref="I30:T30"/>
    <mergeCell ref="C31:F31"/>
    <mergeCell ref="H32:T32"/>
    <mergeCell ref="H33:T33"/>
    <mergeCell ref="C34:F34"/>
    <mergeCell ref="H34:T34"/>
    <mergeCell ref="F1:P1"/>
    <mergeCell ref="F2:P2"/>
    <mergeCell ref="G3:M3"/>
    <mergeCell ref="G4:M4"/>
    <mergeCell ref="C5:F5"/>
    <mergeCell ref="H5:K5"/>
    <mergeCell ref="M5:P5"/>
  </mergeCells>
  <conditionalFormatting sqref="L9:M9">
    <cfRule type="cellIs" dxfId="99" priority="19" stopIfTrue="1" operator="between">
      <formula>1</formula>
      <formula>300</formula>
    </cfRule>
    <cfRule type="cellIs" dxfId="98" priority="20" stopIfTrue="1" operator="lessThanOrEqual">
      <formula>0</formula>
    </cfRule>
  </conditionalFormatting>
  <conditionalFormatting sqref="H9:K9">
    <cfRule type="cellIs" dxfId="97" priority="17" stopIfTrue="1" operator="between">
      <formula>1</formula>
      <formula>300</formula>
    </cfRule>
    <cfRule type="cellIs" dxfId="96" priority="18" stopIfTrue="1" operator="lessThanOrEqual">
      <formula>0</formula>
    </cfRule>
  </conditionalFormatting>
  <conditionalFormatting sqref="L10:M10">
    <cfRule type="cellIs" dxfId="95" priority="15" stopIfTrue="1" operator="between">
      <formula>1</formula>
      <formula>300</formula>
    </cfRule>
    <cfRule type="cellIs" dxfId="94" priority="16" stopIfTrue="1" operator="lessThanOrEqual">
      <formula>0</formula>
    </cfRule>
  </conditionalFormatting>
  <conditionalFormatting sqref="H10:K10">
    <cfRule type="cellIs" dxfId="93" priority="13" stopIfTrue="1" operator="between">
      <formula>1</formula>
      <formula>300</formula>
    </cfRule>
    <cfRule type="cellIs" dxfId="92" priority="14" stopIfTrue="1" operator="lessThanOrEqual">
      <formula>0</formula>
    </cfRule>
  </conditionalFormatting>
  <conditionalFormatting sqref="L11:M11">
    <cfRule type="cellIs" dxfId="91" priority="11" stopIfTrue="1" operator="between">
      <formula>1</formula>
      <formula>300</formula>
    </cfRule>
    <cfRule type="cellIs" dxfId="90" priority="12" stopIfTrue="1" operator="lessThanOrEqual">
      <formula>0</formula>
    </cfRule>
  </conditionalFormatting>
  <conditionalFormatting sqref="H11:K11">
    <cfRule type="cellIs" dxfId="89" priority="9" stopIfTrue="1" operator="between">
      <formula>1</formula>
      <formula>300</formula>
    </cfRule>
    <cfRule type="cellIs" dxfId="88" priority="10" stopIfTrue="1" operator="lessThanOrEqual">
      <formula>0</formula>
    </cfRule>
  </conditionalFormatting>
  <conditionalFormatting sqref="L12:M12">
    <cfRule type="cellIs" dxfId="87" priority="7" stopIfTrue="1" operator="between">
      <formula>1</formula>
      <formula>300</formula>
    </cfRule>
    <cfRule type="cellIs" dxfId="86" priority="8" stopIfTrue="1" operator="lessThanOrEqual">
      <formula>0</formula>
    </cfRule>
  </conditionalFormatting>
  <conditionalFormatting sqref="H12:K12">
    <cfRule type="cellIs" dxfId="85" priority="5" stopIfTrue="1" operator="between">
      <formula>1</formula>
      <formula>300</formula>
    </cfRule>
    <cfRule type="cellIs" dxfId="84" priority="6" stopIfTrue="1" operator="lessThanOrEqual">
      <formula>0</formula>
    </cfRule>
  </conditionalFormatting>
  <conditionalFormatting sqref="L13:M13">
    <cfRule type="cellIs" dxfId="83" priority="3" stopIfTrue="1" operator="between">
      <formula>1</formula>
      <formula>300</formula>
    </cfRule>
    <cfRule type="cellIs" dxfId="82" priority="4" stopIfTrue="1" operator="lessThanOrEqual">
      <formula>0</formula>
    </cfRule>
  </conditionalFormatting>
  <conditionalFormatting sqref="H13:K13">
    <cfRule type="cellIs" dxfId="81" priority="1" stopIfTrue="1" operator="between">
      <formula>1</formula>
      <formula>300</formula>
    </cfRule>
    <cfRule type="cellIs" dxfId="80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"40,45,49,55,59,61,64,67,71,73,76,81,+81,81+,87,+87,87+,89,96,102,+102,102+,109,+109,109+"</formula1>
    </dataValidation>
    <dataValidation type="list" allowBlank="1" showInputMessage="1" showErrorMessage="1" errorTitle="Feil_i_kategori" error="Feil verdi i kategori" sqref="C9:C12">
      <formula1>"UM,JM,SM,UK,JK,SK,M1,M2,M3,M4,M5,M6,M7,M8,M9,M10,K1,K2,K3,K4,K5,K6,K7,K8,K9,K10"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41"/>
  <sheetViews>
    <sheetView showGridLines="0" showRowColHeaders="0" showZeros="0" showOutlineSymbols="0" zoomScaleNormal="100" zoomScaleSheetLayoutView="75" zoomScalePageLayoutView="120" workbookViewId="0">
      <selection activeCell="H37" sqref="H37:T37"/>
    </sheetView>
  </sheetViews>
  <sheetFormatPr baseColWidth="10" defaultColWidth="9.140625" defaultRowHeight="12.75" x14ac:dyDescent="0.2"/>
  <cols>
    <col min="1" max="1" width="6.42578125" style="2" customWidth="1"/>
    <col min="2" max="2" width="8.5703125" style="2" customWidth="1"/>
    <col min="3" max="3" width="6.42578125" style="38" customWidth="1"/>
    <col min="4" max="4" width="10.5703125" style="2" customWidth="1"/>
    <col min="5" max="5" width="3.85546875" style="2" customWidth="1"/>
    <col min="6" max="6" width="27.570312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5703125" style="2" customWidth="1"/>
    <col min="17" max="17" width="10.5703125" style="40" customWidth="1"/>
    <col min="18" max="18" width="11.42578125" style="40" customWidth="1"/>
    <col min="19" max="20" width="5.570312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84" t="s">
        <v>39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24" ht="24.75" customHeight="1" x14ac:dyDescent="0.5">
      <c r="F2" s="185" t="s">
        <v>34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24" ht="15" x14ac:dyDescent="0.25">
      <c r="G3" s="189" t="s">
        <v>44</v>
      </c>
      <c r="H3" s="189"/>
      <c r="I3" s="189"/>
      <c r="J3" s="189"/>
      <c r="K3" s="189"/>
      <c r="L3" s="189"/>
      <c r="M3" s="189"/>
    </row>
    <row r="4" spans="1:24" ht="12" customHeight="1" x14ac:dyDescent="0.2">
      <c r="G4" s="190" t="s">
        <v>45</v>
      </c>
      <c r="H4" s="190"/>
      <c r="I4" s="190"/>
      <c r="J4" s="190"/>
      <c r="K4" s="190"/>
      <c r="L4" s="190"/>
      <c r="M4" s="190"/>
    </row>
    <row r="5" spans="1:24" s="7" customFormat="1" ht="15.75" x14ac:dyDescent="0.25">
      <c r="A5" s="36"/>
      <c r="B5" s="71" t="s">
        <v>27</v>
      </c>
      <c r="C5" s="186" t="s">
        <v>46</v>
      </c>
      <c r="D5" s="186"/>
      <c r="E5" s="186"/>
      <c r="F5" s="186"/>
      <c r="G5" s="72" t="s">
        <v>0</v>
      </c>
      <c r="H5" s="187" t="s">
        <v>47</v>
      </c>
      <c r="I5" s="187"/>
      <c r="J5" s="187"/>
      <c r="K5" s="187"/>
      <c r="L5" s="71" t="s">
        <v>1</v>
      </c>
      <c r="M5" s="188" t="s">
        <v>48</v>
      </c>
      <c r="N5" s="188"/>
      <c r="O5" s="188"/>
      <c r="P5" s="188"/>
      <c r="Q5" s="71" t="s">
        <v>2</v>
      </c>
      <c r="R5" s="96">
        <v>43492</v>
      </c>
      <c r="S5" s="73" t="s">
        <v>24</v>
      </c>
      <c r="T5" s="92">
        <v>6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26">
        <v>64</v>
      </c>
      <c r="B9" s="157">
        <v>63</v>
      </c>
      <c r="C9" s="114" t="s">
        <v>91</v>
      </c>
      <c r="D9" s="110">
        <v>35388</v>
      </c>
      <c r="E9" s="115">
        <v>21</v>
      </c>
      <c r="F9" s="112" t="s">
        <v>133</v>
      </c>
      <c r="G9" s="159" t="s">
        <v>64</v>
      </c>
      <c r="H9" s="165">
        <v>63</v>
      </c>
      <c r="I9" s="173">
        <v>66</v>
      </c>
      <c r="J9" s="174">
        <v>-69</v>
      </c>
      <c r="K9" s="166">
        <v>85</v>
      </c>
      <c r="L9" s="175">
        <v>-89</v>
      </c>
      <c r="M9" s="175">
        <v>-89</v>
      </c>
      <c r="N9" s="80">
        <f t="shared" ref="N9:N24" si="0">IF(MAX(H9:J9)&lt;0,0,TRUNC(MAX(H9:J9)/1)*1)</f>
        <v>66</v>
      </c>
      <c r="O9" s="80">
        <f t="shared" ref="O9:O24" si="1">IF(MAX(K9:M9)&lt;0,0,TRUNC(MAX(K9:M9)/1)*1)</f>
        <v>85</v>
      </c>
      <c r="P9" s="80">
        <f t="shared" ref="P9:P23" si="2">IF(N9=0,0,IF(O9=0,0,SUM(N9:O9)))</f>
        <v>151</v>
      </c>
      <c r="Q9" s="81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197.89992403089482</v>
      </c>
      <c r="R9" s="81" t="str">
        <f>IF(OR(D9="",B9="",V9=""),0,IF(OR(C9="UM",C9="JM",C9="SM",C9="UK",C9="JK",C9="SK"),"",Q9*(IF(ABS(1900-YEAR((V9+1)-D9))&lt;29,0,(VLOOKUP((YEAR(V9)-YEAR(D9)),'Meltzer-Malone'!$A$3:$B$63,2))))))</f>
        <v/>
      </c>
      <c r="S9" s="82">
        <v>2</v>
      </c>
      <c r="T9" s="83"/>
      <c r="U9" s="84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1.3105955233834095</v>
      </c>
      <c r="V9" s="95">
        <f>R5</f>
        <v>43492</v>
      </c>
      <c r="W9" s="64"/>
      <c r="X9" s="64"/>
    </row>
    <row r="10" spans="1:24" s="10" customFormat="1" ht="20.100000000000001" customHeight="1" x14ac:dyDescent="0.2">
      <c r="A10" s="124">
        <v>64</v>
      </c>
      <c r="B10" s="156">
        <v>62.45</v>
      </c>
      <c r="C10" s="114" t="s">
        <v>91</v>
      </c>
      <c r="D10" s="110">
        <v>32814</v>
      </c>
      <c r="E10" s="115">
        <v>28</v>
      </c>
      <c r="F10" s="112" t="s">
        <v>134</v>
      </c>
      <c r="G10" s="159" t="s">
        <v>111</v>
      </c>
      <c r="H10" s="165">
        <v>50</v>
      </c>
      <c r="I10" s="173">
        <v>52</v>
      </c>
      <c r="J10" s="174">
        <v>55</v>
      </c>
      <c r="K10" s="166">
        <v>65</v>
      </c>
      <c r="L10" s="175">
        <v>70</v>
      </c>
      <c r="M10" s="175">
        <v>-73</v>
      </c>
      <c r="N10" s="80">
        <f t="shared" si="0"/>
        <v>55</v>
      </c>
      <c r="O10" s="80">
        <f t="shared" si="1"/>
        <v>70</v>
      </c>
      <c r="P10" s="80">
        <f t="shared" si="2"/>
        <v>125</v>
      </c>
      <c r="Q10" s="81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164.70266420173093</v>
      </c>
      <c r="R10" s="81" t="str">
        <f>IF(OR(D10="",B10="",V10=""),0,IF(OR(C10="UM",C10="JM",C10="SM",C10="UK",C10="JK",C10="SK"),"",Q10*(IF(ABS(1900-YEAR((V10+1)-D10))&lt;29,0,(VLOOKUP((YEAR(V10)-YEAR(D10)),'Meltzer-Malone'!$A$3:$B$63,2))))))</f>
        <v/>
      </c>
      <c r="S10" s="87">
        <v>3</v>
      </c>
      <c r="T10" s="88"/>
      <c r="U10" s="84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1.3176213136138475</v>
      </c>
      <c r="V10" s="95">
        <f>R5</f>
        <v>43492</v>
      </c>
      <c r="W10" s="64"/>
      <c r="X10" s="64"/>
    </row>
    <row r="11" spans="1:24" s="10" customFormat="1" ht="20.100000000000001" customHeight="1" x14ac:dyDescent="0.2">
      <c r="A11" s="126">
        <v>64</v>
      </c>
      <c r="B11" s="157">
        <v>61.2</v>
      </c>
      <c r="C11" s="114" t="s">
        <v>91</v>
      </c>
      <c r="D11" s="110">
        <v>35474</v>
      </c>
      <c r="E11" s="115">
        <v>34</v>
      </c>
      <c r="F11" s="112" t="s">
        <v>135</v>
      </c>
      <c r="G11" s="159" t="s">
        <v>66</v>
      </c>
      <c r="H11" s="165">
        <v>32</v>
      </c>
      <c r="I11" s="173">
        <v>35</v>
      </c>
      <c r="J11" s="174">
        <v>37</v>
      </c>
      <c r="K11" s="166">
        <v>44</v>
      </c>
      <c r="L11" s="175">
        <v>47</v>
      </c>
      <c r="M11" s="175">
        <v>50</v>
      </c>
      <c r="N11" s="80">
        <f t="shared" si="0"/>
        <v>37</v>
      </c>
      <c r="O11" s="80">
        <f t="shared" si="1"/>
        <v>50</v>
      </c>
      <c r="P11" s="80">
        <f t="shared" si="2"/>
        <v>87</v>
      </c>
      <c r="Q11" s="81">
        <f t="shared" si="3"/>
        <v>116.07817201832422</v>
      </c>
      <c r="R11" s="81" t="str">
        <f>IF(OR(D11="",B11="",V11=""),0,IF(OR(C11="UM",C11="JM",C11="SM",C11="UK",C11="JK",C11="SK"),"",Q11*(IF(ABS(1900-YEAR((V11+1)-D11))&lt;29,0,(VLOOKUP((YEAR(V11)-YEAR(D11)),'Meltzer-Malone'!$A$3:$B$63,2))))))</f>
        <v/>
      </c>
      <c r="S11" s="87">
        <v>6</v>
      </c>
      <c r="T11" s="88"/>
      <c r="U11" s="84">
        <f t="shared" si="4"/>
        <v>1.3342318622795888</v>
      </c>
      <c r="V11" s="95">
        <f>R5</f>
        <v>43492</v>
      </c>
      <c r="W11" s="64"/>
      <c r="X11" s="64"/>
    </row>
    <row r="12" spans="1:24" s="10" customFormat="1" ht="20.100000000000001" customHeight="1" x14ac:dyDescent="0.2">
      <c r="A12" s="126">
        <v>64</v>
      </c>
      <c r="B12" s="157">
        <v>62.9</v>
      </c>
      <c r="C12" s="114" t="s">
        <v>91</v>
      </c>
      <c r="D12" s="110">
        <v>34618</v>
      </c>
      <c r="E12" s="115">
        <v>35</v>
      </c>
      <c r="F12" s="112" t="s">
        <v>136</v>
      </c>
      <c r="G12" s="159" t="s">
        <v>66</v>
      </c>
      <c r="H12" s="165">
        <v>35</v>
      </c>
      <c r="I12" s="173">
        <v>-38</v>
      </c>
      <c r="J12" s="174">
        <v>38</v>
      </c>
      <c r="K12" s="166">
        <v>45</v>
      </c>
      <c r="L12" s="175">
        <v>48</v>
      </c>
      <c r="M12" s="175">
        <v>51</v>
      </c>
      <c r="N12" s="80">
        <f t="shared" si="0"/>
        <v>38</v>
      </c>
      <c r="O12" s="80">
        <f t="shared" si="1"/>
        <v>51</v>
      </c>
      <c r="P12" s="80">
        <f t="shared" si="2"/>
        <v>89</v>
      </c>
      <c r="Q12" s="81">
        <f t="shared" si="3"/>
        <v>116.75558362205055</v>
      </c>
      <c r="R12" s="81" t="str">
        <f>IF(OR(D12="",B12="",V12=""),0,IF(OR(C12="UM",C12="JM",C12="SM",C12="UK",C12="JK",C12="SK"),"",Q12*(IF(ABS(1900-YEAR((V12+1)-D12))&lt;29,0,(VLOOKUP((YEAR(V12)-YEAR(D12)),'Meltzer-Malone'!$A$3:$B$63,2))))))</f>
        <v/>
      </c>
      <c r="S12" s="87">
        <v>4</v>
      </c>
      <c r="T12" s="88" t="s">
        <v>20</v>
      </c>
      <c r="U12" s="84">
        <f t="shared" si="4"/>
        <v>1.3118604901353994</v>
      </c>
      <c r="V12" s="95">
        <f>R5</f>
        <v>43492</v>
      </c>
      <c r="W12" s="64"/>
      <c r="X12" s="64"/>
    </row>
    <row r="13" spans="1:24" s="10" customFormat="1" ht="20.100000000000001" customHeight="1" x14ac:dyDescent="0.2">
      <c r="A13" s="126">
        <v>64</v>
      </c>
      <c r="B13" s="157">
        <v>63.8</v>
      </c>
      <c r="C13" s="114" t="s">
        <v>91</v>
      </c>
      <c r="D13" s="116">
        <v>32553</v>
      </c>
      <c r="E13" s="117">
        <v>62</v>
      </c>
      <c r="F13" s="112" t="s">
        <v>137</v>
      </c>
      <c r="G13" s="159" t="s">
        <v>138</v>
      </c>
      <c r="H13" s="165">
        <v>-35</v>
      </c>
      <c r="I13" s="173">
        <v>35</v>
      </c>
      <c r="J13" s="174">
        <v>37</v>
      </c>
      <c r="K13" s="166">
        <v>43</v>
      </c>
      <c r="L13" s="175">
        <v>46</v>
      </c>
      <c r="M13" s="175">
        <v>51</v>
      </c>
      <c r="N13" s="80">
        <f t="shared" si="0"/>
        <v>37</v>
      </c>
      <c r="O13" s="80">
        <f t="shared" si="1"/>
        <v>51</v>
      </c>
      <c r="P13" s="80">
        <f t="shared" si="2"/>
        <v>88</v>
      </c>
      <c r="Q13" s="81">
        <f t="shared" si="3"/>
        <v>114.4589647030552</v>
      </c>
      <c r="R13" s="81" t="str">
        <f>IF(OR(D13="",B13="",V13=""),0,IF(OR(C13="UM",C13="JM",C13="SM",C13="UK",C13="JK",C13="SK"),"",Q13*(IF(ABS(1900-YEAR((V13+1)-D13))&lt;29,0,(VLOOKUP((YEAR(V13)-YEAR(D13)),'Meltzer-Malone'!$A$3:$B$63,2))))))</f>
        <v/>
      </c>
      <c r="S13" s="87">
        <v>5</v>
      </c>
      <c r="T13" s="88" t="s">
        <v>20</v>
      </c>
      <c r="U13" s="84">
        <f t="shared" si="4"/>
        <v>1.3006700534438091</v>
      </c>
      <c r="V13" s="95">
        <f>R5</f>
        <v>43492</v>
      </c>
      <c r="W13" s="64"/>
      <c r="X13" s="64"/>
    </row>
    <row r="14" spans="1:24" s="10" customFormat="1" ht="20.100000000000001" customHeight="1" x14ac:dyDescent="0.2">
      <c r="A14" s="124">
        <v>64</v>
      </c>
      <c r="B14" s="156">
        <v>61.8</v>
      </c>
      <c r="C14" s="114" t="s">
        <v>91</v>
      </c>
      <c r="D14" s="110">
        <v>34764</v>
      </c>
      <c r="E14" s="115">
        <v>74</v>
      </c>
      <c r="F14" s="112" t="s">
        <v>139</v>
      </c>
      <c r="G14" s="159" t="s">
        <v>74</v>
      </c>
      <c r="H14" s="98">
        <v>65</v>
      </c>
      <c r="I14" s="99">
        <v>69</v>
      </c>
      <c r="J14" s="100">
        <v>71</v>
      </c>
      <c r="K14" s="101">
        <v>85</v>
      </c>
      <c r="L14" s="102">
        <v>88</v>
      </c>
      <c r="M14" s="102">
        <v>91</v>
      </c>
      <c r="N14" s="80">
        <f t="shared" si="0"/>
        <v>71</v>
      </c>
      <c r="O14" s="80">
        <f t="shared" si="1"/>
        <v>91</v>
      </c>
      <c r="P14" s="80">
        <f t="shared" si="2"/>
        <v>162</v>
      </c>
      <c r="Q14" s="81">
        <f t="shared" si="3"/>
        <v>214.8354624594414</v>
      </c>
      <c r="R14" s="81" t="str">
        <f>IF(OR(D14="",B14="",V14=""),0,IF(OR(C14="UM",C14="JM",C14="SM",C14="UK",C14="JK",C14="SK"),"",Q14*(IF(ABS(1900-YEAR((V14+1)-D14))&lt;29,0,(VLOOKUP((YEAR(V14)-YEAR(D14)),'Meltzer-Malone'!$A$3:$B$63,2))))))</f>
        <v/>
      </c>
      <c r="S14" s="87">
        <v>1</v>
      </c>
      <c r="T14" s="88" t="s">
        <v>20</v>
      </c>
      <c r="U14" s="84">
        <f t="shared" si="4"/>
        <v>1.3261448299965519</v>
      </c>
      <c r="V14" s="95">
        <f>R5</f>
        <v>43492</v>
      </c>
      <c r="W14" s="64"/>
      <c r="X14" s="64"/>
    </row>
    <row r="15" spans="1:24" s="10" customFormat="1" ht="20.100000000000001" customHeight="1" x14ac:dyDescent="0.2">
      <c r="A15" s="124"/>
      <c r="B15" s="156"/>
      <c r="C15" s="114"/>
      <c r="D15" s="110"/>
      <c r="E15" s="115"/>
      <c r="F15" s="112"/>
      <c r="G15" s="159"/>
      <c r="H15" s="98"/>
      <c r="I15" s="99"/>
      <c r="J15" s="100"/>
      <c r="K15" s="101"/>
      <c r="L15" s="102"/>
      <c r="M15" s="102"/>
      <c r="N15" s="80">
        <f t="shared" si="0"/>
        <v>0</v>
      </c>
      <c r="O15" s="80">
        <f t="shared" si="1"/>
        <v>0</v>
      </c>
      <c r="P15" s="80">
        <f t="shared" si="2"/>
        <v>0</v>
      </c>
      <c r="Q15" s="81" t="str">
        <f t="shared" si="3"/>
        <v/>
      </c>
      <c r="R15" s="81">
        <f>IF(OR(D15="",B15="",V15=""),0,IF(OR(C15="UM",C15="JM",C15="SM",C15="UK",C15="JK",C15="SK"),"",Q15*(IF(ABS(1900-YEAR((V15+1)-D15))&lt;29,0,(VLOOKUP((YEAR(V15)-YEAR(D15)),'Meltzer-Malone'!$A$3:$B$63,2))))))</f>
        <v>0</v>
      </c>
      <c r="S15" s="87"/>
      <c r="T15" s="88"/>
      <c r="U15" s="84" t="str">
        <f t="shared" si="4"/>
        <v/>
      </c>
      <c r="V15" s="95">
        <f>R5</f>
        <v>43492</v>
      </c>
      <c r="W15" s="64"/>
      <c r="X15" s="64"/>
    </row>
    <row r="16" spans="1:24" s="10" customFormat="1" ht="20.100000000000001" customHeight="1" x14ac:dyDescent="0.2">
      <c r="A16" s="126">
        <v>71</v>
      </c>
      <c r="B16" s="157">
        <v>68.25</v>
      </c>
      <c r="C16" s="114" t="s">
        <v>91</v>
      </c>
      <c r="D16" s="110">
        <v>34690</v>
      </c>
      <c r="E16" s="115">
        <v>63</v>
      </c>
      <c r="F16" s="112" t="s">
        <v>141</v>
      </c>
      <c r="G16" s="159" t="s">
        <v>138</v>
      </c>
      <c r="H16" s="98">
        <v>55</v>
      </c>
      <c r="I16" s="99">
        <v>58</v>
      </c>
      <c r="J16" s="100">
        <v>62</v>
      </c>
      <c r="K16" s="101">
        <v>67</v>
      </c>
      <c r="L16" s="102">
        <v>73</v>
      </c>
      <c r="M16" s="102">
        <v>76</v>
      </c>
      <c r="N16" s="80">
        <f t="shared" si="0"/>
        <v>62</v>
      </c>
      <c r="O16" s="80">
        <f t="shared" si="1"/>
        <v>76</v>
      </c>
      <c r="P16" s="80">
        <f t="shared" si="2"/>
        <v>138</v>
      </c>
      <c r="Q16" s="81">
        <f t="shared" si="3"/>
        <v>172.66433383594301</v>
      </c>
      <c r="R16" s="81" t="str">
        <f>IF(OR(D16="",B16="",V16=""),0,IF(OR(C16="UM",C16="JM",C16="SM",C16="UK",C16="JK",C16="SK"),"",Q16*(IF(ABS(1900-YEAR((V16+1)-D16))&lt;29,0,(VLOOKUP((YEAR(V16)-YEAR(D16)),'Meltzer-Malone'!$A$3:$B$63,2))))))</f>
        <v/>
      </c>
      <c r="S16" s="87">
        <v>2</v>
      </c>
      <c r="T16" s="88"/>
      <c r="U16" s="84">
        <f t="shared" si="4"/>
        <v>1.2511908248981378</v>
      </c>
      <c r="V16" s="95">
        <f>R5</f>
        <v>43492</v>
      </c>
      <c r="W16" s="64"/>
      <c r="X16" s="64"/>
    </row>
    <row r="17" spans="1:25" s="10" customFormat="1" ht="20.100000000000001" customHeight="1" x14ac:dyDescent="0.2">
      <c r="A17" s="126">
        <v>71</v>
      </c>
      <c r="B17" s="157">
        <v>66.849999999999994</v>
      </c>
      <c r="C17" s="114" t="s">
        <v>91</v>
      </c>
      <c r="D17" s="110">
        <v>33506</v>
      </c>
      <c r="E17" s="134">
        <v>105</v>
      </c>
      <c r="F17" s="112" t="s">
        <v>144</v>
      </c>
      <c r="G17" s="159" t="s">
        <v>53</v>
      </c>
      <c r="H17" s="98">
        <v>50</v>
      </c>
      <c r="I17" s="99">
        <v>55</v>
      </c>
      <c r="J17" s="100">
        <v>60</v>
      </c>
      <c r="K17" s="101">
        <v>80</v>
      </c>
      <c r="L17" s="102">
        <v>-84</v>
      </c>
      <c r="M17" s="102">
        <v>-85</v>
      </c>
      <c r="N17" s="80">
        <f t="shared" si="0"/>
        <v>60</v>
      </c>
      <c r="O17" s="80">
        <f t="shared" si="1"/>
        <v>80</v>
      </c>
      <c r="P17" s="80">
        <f t="shared" si="2"/>
        <v>140</v>
      </c>
      <c r="Q17" s="81">
        <f t="shared" si="3"/>
        <v>177.20919671023535</v>
      </c>
      <c r="R17" s="81" t="str">
        <f>IF(OR(D17="",B17="",V17=""),0,IF(OR(C17="UM",C17="JM",C17="SM",C17="UK",C17="JK",C17="SK"),"",Q17*(IF(ABS(1900-YEAR((V17+1)-D17))&lt;29,0,(VLOOKUP((YEAR(V17)-YEAR(D17)),'Meltzer-Malone'!$A$3:$B$63,2))))))</f>
        <v/>
      </c>
      <c r="S17" s="87">
        <v>1</v>
      </c>
      <c r="T17" s="88"/>
      <c r="U17" s="84">
        <f t="shared" si="4"/>
        <v>1.2657799765016811</v>
      </c>
      <c r="V17" s="95">
        <f>R5</f>
        <v>43492</v>
      </c>
      <c r="W17" s="64"/>
      <c r="X17" s="64"/>
    </row>
    <row r="18" spans="1:25" s="10" customFormat="1" ht="20.100000000000001" customHeight="1" x14ac:dyDescent="0.2">
      <c r="A18" s="126"/>
      <c r="B18" s="157"/>
      <c r="C18" s="114"/>
      <c r="D18" s="110"/>
      <c r="E18" s="134"/>
      <c r="F18" s="112"/>
      <c r="G18" s="159"/>
      <c r="H18" s="98"/>
      <c r="I18" s="99"/>
      <c r="J18" s="100"/>
      <c r="K18" s="101"/>
      <c r="L18" s="102"/>
      <c r="M18" s="102"/>
      <c r="N18" s="80">
        <f t="shared" si="0"/>
        <v>0</v>
      </c>
      <c r="O18" s="80">
        <f t="shared" si="1"/>
        <v>0</v>
      </c>
      <c r="P18" s="80">
        <f t="shared" si="2"/>
        <v>0</v>
      </c>
      <c r="Q18" s="81" t="str">
        <f t="shared" si="3"/>
        <v/>
      </c>
      <c r="R18" s="81">
        <f>IF(OR(D18="",B18="",V18=""),0,IF(OR(C18="UM",C18="JM",C18="SM",C18="UK",C18="JK",C18="SK"),"",Q18*(IF(ABS(1900-YEAR((V18+1)-D18))&lt;29,0,(VLOOKUP((YEAR(V18)-YEAR(D18)),'Meltzer-Malone'!$A$3:$B$63,2))))))</f>
        <v>0</v>
      </c>
      <c r="S18" s="87"/>
      <c r="T18" s="88" t="s">
        <v>20</v>
      </c>
      <c r="U18" s="84" t="str">
        <f t="shared" si="4"/>
        <v/>
      </c>
      <c r="V18" s="95">
        <f>R5</f>
        <v>43492</v>
      </c>
      <c r="W18" s="64"/>
      <c r="X18" s="64"/>
    </row>
    <row r="19" spans="1:25" s="10" customFormat="1" ht="20.100000000000001" customHeight="1" x14ac:dyDescent="0.2">
      <c r="A19" s="126"/>
      <c r="B19" s="157"/>
      <c r="C19" s="114"/>
      <c r="D19" s="110"/>
      <c r="E19" s="134"/>
      <c r="F19" s="112"/>
      <c r="G19" s="159"/>
      <c r="H19" s="98"/>
      <c r="I19" s="99"/>
      <c r="J19" s="100"/>
      <c r="K19" s="101"/>
      <c r="L19" s="102"/>
      <c r="M19" s="102"/>
      <c r="N19" s="80">
        <f t="shared" si="0"/>
        <v>0</v>
      </c>
      <c r="O19" s="80">
        <f t="shared" si="1"/>
        <v>0</v>
      </c>
      <c r="P19" s="80">
        <f t="shared" si="2"/>
        <v>0</v>
      </c>
      <c r="Q19" s="81" t="str">
        <f t="shared" si="3"/>
        <v/>
      </c>
      <c r="R19" s="81">
        <f>IF(OR(D19="",B19="",V19=""),0,IF(OR(C19="UM",C19="JM",C19="SM",C19="UK",C19="JK",C19="SK"),"",Q19*(IF(ABS(1900-YEAR((V19+1)-D19))&lt;29,0,(VLOOKUP((YEAR(V19)-YEAR(D19)),'Meltzer-Malone'!$A$3:$B$63,2))))))</f>
        <v>0</v>
      </c>
      <c r="S19" s="87"/>
      <c r="T19" s="88"/>
      <c r="U19" s="84" t="str">
        <f t="shared" si="4"/>
        <v/>
      </c>
      <c r="V19" s="95">
        <f>R5</f>
        <v>43492</v>
      </c>
      <c r="W19" s="64"/>
      <c r="X19" s="64"/>
    </row>
    <row r="20" spans="1:25" s="10" customFormat="1" ht="20.100000000000001" customHeight="1" x14ac:dyDescent="0.2">
      <c r="A20" s="126">
        <v>76</v>
      </c>
      <c r="B20" s="157">
        <v>73.55</v>
      </c>
      <c r="C20" s="114" t="s">
        <v>91</v>
      </c>
      <c r="D20" s="110">
        <v>31662</v>
      </c>
      <c r="E20" s="115">
        <v>36</v>
      </c>
      <c r="F20" s="112" t="s">
        <v>145</v>
      </c>
      <c r="G20" s="159" t="s">
        <v>66</v>
      </c>
      <c r="H20" s="98">
        <v>62</v>
      </c>
      <c r="I20" s="99">
        <v>64</v>
      </c>
      <c r="J20" s="100">
        <v>66</v>
      </c>
      <c r="K20" s="101">
        <v>74</v>
      </c>
      <c r="L20" s="177" t="s">
        <v>203</v>
      </c>
      <c r="M20" s="177" t="s">
        <v>203</v>
      </c>
      <c r="N20" s="80">
        <f t="shared" si="0"/>
        <v>66</v>
      </c>
      <c r="O20" s="80">
        <f t="shared" si="1"/>
        <v>74</v>
      </c>
      <c r="P20" s="80">
        <f t="shared" si="2"/>
        <v>140</v>
      </c>
      <c r="Q20" s="81">
        <f t="shared" si="3"/>
        <v>168.39924359278538</v>
      </c>
      <c r="R20" s="81" t="str">
        <f>IF(OR(D20="",B20="",V20=""),0,IF(OR(C20="UM",C20="JM",C20="SM",C20="UK",C20="JK",C20="SK"),"",Q20*(IF(ABS(1900-YEAR((V20+1)-D20))&lt;29,0,(VLOOKUP((YEAR(V20)-YEAR(D20)),'Meltzer-Malone'!$A$3:$B$63,2))))))</f>
        <v/>
      </c>
      <c r="S20" s="87">
        <v>2</v>
      </c>
      <c r="T20" s="88"/>
      <c r="U20" s="84">
        <f t="shared" si="4"/>
        <v>1.2028517399484671</v>
      </c>
      <c r="V20" s="95">
        <f>R5</f>
        <v>43492</v>
      </c>
      <c r="W20" s="64"/>
      <c r="X20" s="64"/>
      <c r="Y20" s="1"/>
    </row>
    <row r="21" spans="1:25" s="10" customFormat="1" ht="20.100000000000001" customHeight="1" x14ac:dyDescent="0.2">
      <c r="A21" s="124">
        <v>76</v>
      </c>
      <c r="B21" s="156">
        <v>72</v>
      </c>
      <c r="C21" s="114" t="s">
        <v>91</v>
      </c>
      <c r="D21" s="110">
        <v>32509</v>
      </c>
      <c r="E21" s="115">
        <v>76</v>
      </c>
      <c r="F21" s="112" t="s">
        <v>142</v>
      </c>
      <c r="G21" s="159" t="s">
        <v>74</v>
      </c>
      <c r="H21" s="98">
        <v>-83</v>
      </c>
      <c r="I21" s="99">
        <v>85</v>
      </c>
      <c r="J21" s="100">
        <v>-89</v>
      </c>
      <c r="K21" s="101">
        <v>97</v>
      </c>
      <c r="L21" s="102">
        <v>101</v>
      </c>
      <c r="M21" s="102">
        <v>-105</v>
      </c>
      <c r="N21" s="80">
        <f t="shared" si="0"/>
        <v>85</v>
      </c>
      <c r="O21" s="80">
        <f t="shared" si="1"/>
        <v>101</v>
      </c>
      <c r="P21" s="80">
        <f t="shared" si="2"/>
        <v>186</v>
      </c>
      <c r="Q21" s="81">
        <f t="shared" si="3"/>
        <v>226.16737616900494</v>
      </c>
      <c r="R21" s="81" t="str">
        <f>IF(OR(D21="",B21="",V21=""),0,IF(OR(C21="UM",C21="JM",C21="SM",C21="UK",C21="JK",C21="SK"),"",Q21*(IF(ABS(1900-YEAR((V21+1)-D21))&lt;29,0,(VLOOKUP((YEAR(V21)-YEAR(D21)),'Meltzer-Malone'!$A$3:$B$63,2))))))</f>
        <v/>
      </c>
      <c r="S21" s="87">
        <v>1</v>
      </c>
      <c r="T21" s="88" t="s">
        <v>204</v>
      </c>
      <c r="U21" s="84">
        <f t="shared" si="4"/>
        <v>1.2159536353172309</v>
      </c>
      <c r="V21" s="95">
        <f>R5</f>
        <v>43492</v>
      </c>
      <c r="W21" s="64"/>
      <c r="X21" s="64"/>
      <c r="Y21" s="1"/>
    </row>
    <row r="22" spans="1:25" s="10" customFormat="1" ht="20.100000000000001" customHeight="1" x14ac:dyDescent="0.2">
      <c r="A22" s="124">
        <v>76</v>
      </c>
      <c r="B22" s="156">
        <v>74.849999999999994</v>
      </c>
      <c r="C22" s="114" t="s">
        <v>91</v>
      </c>
      <c r="D22" s="110">
        <v>32273</v>
      </c>
      <c r="E22" s="115">
        <v>77</v>
      </c>
      <c r="F22" s="112" t="s">
        <v>146</v>
      </c>
      <c r="G22" s="159" t="s">
        <v>74</v>
      </c>
      <c r="H22" s="98">
        <v>57</v>
      </c>
      <c r="I22" s="99">
        <v>-60</v>
      </c>
      <c r="J22" s="100">
        <v>-60</v>
      </c>
      <c r="K22" s="101">
        <v>70</v>
      </c>
      <c r="L22" s="102">
        <v>-75</v>
      </c>
      <c r="M22" s="102">
        <v>75</v>
      </c>
      <c r="N22" s="80">
        <f t="shared" si="0"/>
        <v>57</v>
      </c>
      <c r="O22" s="80">
        <f t="shared" si="1"/>
        <v>75</v>
      </c>
      <c r="P22" s="80">
        <f t="shared" si="2"/>
        <v>132</v>
      </c>
      <c r="Q22" s="81">
        <f t="shared" si="3"/>
        <v>157.40419980807494</v>
      </c>
      <c r="R22" s="81" t="str">
        <f>IF(OR(D22="",B22="",V22=""),0,IF(OR(C22="UM",C22="JM",C22="SM",C22="UK",C22="JK",C22="SK"),"",Q22*(IF(ABS(1900-YEAR((V22+1)-D22))&lt;29,0,(VLOOKUP((YEAR(V22)-YEAR(D22)),'Meltzer-Malone'!$A$3:$B$63,2))))))</f>
        <v/>
      </c>
      <c r="S22" s="87">
        <v>3</v>
      </c>
      <c r="T22" s="88"/>
      <c r="U22" s="84">
        <f t="shared" si="4"/>
        <v>1.1924560591520827</v>
      </c>
      <c r="V22" s="95">
        <f>R5</f>
        <v>43492</v>
      </c>
      <c r="W22" s="64"/>
      <c r="X22" s="64"/>
      <c r="Y22" s="1"/>
    </row>
    <row r="23" spans="1:25" s="10" customFormat="1" ht="20.100000000000001" customHeight="1" x14ac:dyDescent="0.2">
      <c r="A23" s="126">
        <v>76</v>
      </c>
      <c r="B23" s="157">
        <v>72.25</v>
      </c>
      <c r="C23" s="114" t="s">
        <v>91</v>
      </c>
      <c r="D23" s="110">
        <v>35361</v>
      </c>
      <c r="E23" s="115">
        <v>95</v>
      </c>
      <c r="F23" s="112" t="s">
        <v>143</v>
      </c>
      <c r="G23" s="159" t="s">
        <v>79</v>
      </c>
      <c r="H23" s="98">
        <v>-52</v>
      </c>
      <c r="I23" s="99">
        <v>-52</v>
      </c>
      <c r="J23" s="100">
        <v>52</v>
      </c>
      <c r="K23" s="101">
        <v>65</v>
      </c>
      <c r="L23" s="102">
        <v>70</v>
      </c>
      <c r="M23" s="102">
        <v>73</v>
      </c>
      <c r="N23" s="80">
        <f t="shared" si="0"/>
        <v>52</v>
      </c>
      <c r="O23" s="80">
        <f t="shared" si="1"/>
        <v>73</v>
      </c>
      <c r="P23" s="80">
        <f t="shared" si="2"/>
        <v>125</v>
      </c>
      <c r="Q23" s="81">
        <f t="shared" si="3"/>
        <v>151.72328108662074</v>
      </c>
      <c r="R23" s="81" t="str">
        <f>IF(OR(D23="",B23="",V23=""),0,IF(OR(C23="UM",C23="JM",C23="SM",C23="UK",C23="JK",C23="SK"),"",Q23*(IF(ABS(1900-YEAR((V23+1)-D23))&lt;29,0,(VLOOKUP((YEAR(V23)-YEAR(D23)),'Meltzer-Malone'!$A$3:$B$63,2))))))</f>
        <v/>
      </c>
      <c r="S23" s="87">
        <v>4</v>
      </c>
      <c r="T23" s="88"/>
      <c r="U23" s="84">
        <f t="shared" si="4"/>
        <v>1.213786248692966</v>
      </c>
      <c r="V23" s="95">
        <f>R5</f>
        <v>43492</v>
      </c>
      <c r="W23" s="64"/>
      <c r="X23" s="64"/>
      <c r="Y23" s="1"/>
    </row>
    <row r="24" spans="1:25" s="10" customFormat="1" ht="20.100000000000001" customHeight="1" x14ac:dyDescent="0.2">
      <c r="A24" s="103"/>
      <c r="B24" s="74"/>
      <c r="C24" s="75"/>
      <c r="D24" s="76"/>
      <c r="E24" s="94"/>
      <c r="F24" s="97"/>
      <c r="G24" s="77"/>
      <c r="H24" s="98"/>
      <c r="I24" s="99"/>
      <c r="J24" s="100"/>
      <c r="K24" s="101"/>
      <c r="L24" s="102"/>
      <c r="M24" s="102"/>
      <c r="N24" s="80">
        <f t="shared" si="0"/>
        <v>0</v>
      </c>
      <c r="O24" s="80">
        <f t="shared" si="1"/>
        <v>0</v>
      </c>
      <c r="P24" s="89">
        <f>IF(N24=0,0,IF(O24=0,0,SUM(N24:O24)))</f>
        <v>0</v>
      </c>
      <c r="Q24" s="81" t="str">
        <f t="shared" si="3"/>
        <v/>
      </c>
      <c r="R24" s="81">
        <f>IF(OR(D24="",B24="",V24=""),0,IF(OR(C24="UM",C24="JM",C24="SM",C24="UK",C24="JK",C24="SK"),"",Q24*(IF(ABS(1900-YEAR((V24+1)-D24))&lt;29,0,(VLOOKUP((YEAR(V24)-YEAR(D24)),'Meltzer-Malone'!$A$3:$B$63,2))))))</f>
        <v>0</v>
      </c>
      <c r="S24" s="90"/>
      <c r="T24" s="91"/>
      <c r="U24" s="84" t="str">
        <f t="shared" si="4"/>
        <v/>
      </c>
      <c r="V24" s="95">
        <f>R5</f>
        <v>43492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83" t="s">
        <v>49</v>
      </c>
      <c r="D27" s="183"/>
      <c r="E27" s="183"/>
      <c r="F27" s="183"/>
      <c r="G27" s="69" t="s">
        <v>33</v>
      </c>
      <c r="H27" s="63">
        <v>1</v>
      </c>
      <c r="I27" s="183" t="s">
        <v>215</v>
      </c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Y27" s="1"/>
    </row>
    <row r="28" spans="1:25" s="7" customFormat="1" ht="15" x14ac:dyDescent="0.25">
      <c r="B28"/>
      <c r="C28" s="182" t="s">
        <v>20</v>
      </c>
      <c r="D28" s="182"/>
      <c r="E28" s="182"/>
      <c r="F28" s="182"/>
      <c r="G28" s="59" t="s">
        <v>20</v>
      </c>
      <c r="H28" s="63">
        <v>2</v>
      </c>
      <c r="I28" s="183" t="s">
        <v>196</v>
      </c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</row>
    <row r="29" spans="1:25" s="7" customFormat="1" ht="15.75" x14ac:dyDescent="0.25">
      <c r="A29" s="67" t="s">
        <v>32</v>
      </c>
      <c r="B29"/>
      <c r="C29" s="182"/>
      <c r="D29" s="182"/>
      <c r="E29" s="182"/>
      <c r="F29" s="182"/>
      <c r="G29" s="60"/>
      <c r="H29" s="63">
        <v>3</v>
      </c>
      <c r="I29" s="7" t="s">
        <v>184</v>
      </c>
    </row>
    <row r="30" spans="1:25" s="7" customFormat="1" ht="15" x14ac:dyDescent="0.25">
      <c r="A30" s="57"/>
      <c r="B30"/>
      <c r="C30" s="182"/>
      <c r="D30" s="182"/>
      <c r="E30" s="182"/>
      <c r="F30" s="182"/>
      <c r="G30" s="60"/>
      <c r="H30" s="6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</row>
    <row r="31" spans="1:25" s="7" customFormat="1" ht="15" x14ac:dyDescent="0.25">
      <c r="A31" s="57"/>
      <c r="B31"/>
      <c r="C31" s="182"/>
      <c r="D31" s="182"/>
      <c r="E31" s="182"/>
      <c r="F31" s="182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</row>
    <row r="33" spans="1:20" ht="15.75" x14ac:dyDescent="0.25">
      <c r="C33" s="30"/>
      <c r="D33" s="31"/>
      <c r="E33" s="31"/>
      <c r="F33" s="32"/>
      <c r="G33" s="70" t="s">
        <v>35</v>
      </c>
      <c r="H33" s="182" t="s">
        <v>197</v>
      </c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</row>
    <row r="34" spans="1:20" ht="15.75" x14ac:dyDescent="0.25">
      <c r="A34" s="67" t="s">
        <v>18</v>
      </c>
      <c r="B34"/>
      <c r="C34" s="183" t="s">
        <v>50</v>
      </c>
      <c r="D34" s="183"/>
      <c r="E34" s="183"/>
      <c r="F34" s="183"/>
      <c r="G34" s="70" t="s">
        <v>37</v>
      </c>
      <c r="H34" s="182" t="s">
        <v>173</v>
      </c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</row>
    <row r="35" spans="1:20" ht="15" x14ac:dyDescent="0.25">
      <c r="C35" s="183"/>
      <c r="D35" s="183"/>
      <c r="E35" s="183"/>
      <c r="F35" s="183"/>
      <c r="G35" s="58"/>
      <c r="H35" s="29"/>
      <c r="I35" s="61"/>
    </row>
    <row r="36" spans="1:20" ht="15.75" x14ac:dyDescent="0.25">
      <c r="A36" s="68" t="s">
        <v>36</v>
      </c>
      <c r="B36" s="53"/>
      <c r="C36" s="183" t="s">
        <v>49</v>
      </c>
      <c r="D36" s="183"/>
      <c r="E36" s="183"/>
      <c r="F36" s="183"/>
      <c r="G36" s="70" t="s">
        <v>22</v>
      </c>
      <c r="H36" s="182" t="s">
        <v>216</v>
      </c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</row>
    <row r="37" spans="1:20" ht="15" x14ac:dyDescent="0.25">
      <c r="C37" s="183"/>
      <c r="D37" s="183"/>
      <c r="E37" s="183"/>
      <c r="F37" s="183"/>
      <c r="G37" s="58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</row>
    <row r="38" spans="1:20" ht="15" x14ac:dyDescent="0.25">
      <c r="A38" s="53" t="s">
        <v>21</v>
      </c>
      <c r="B38" s="53"/>
      <c r="C38" s="104" t="s">
        <v>43</v>
      </c>
      <c r="D38" s="105"/>
      <c r="E38" s="105"/>
      <c r="F38" s="106"/>
      <c r="G38" s="5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</row>
    <row r="39" spans="1:20" ht="15" x14ac:dyDescent="0.25">
      <c r="A39" s="54"/>
      <c r="B39" s="54"/>
      <c r="C39" s="55"/>
      <c r="D39" s="31"/>
      <c r="E39" s="31"/>
      <c r="F39" s="32"/>
      <c r="G39" s="5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</row>
    <row r="40" spans="1:20" ht="15" x14ac:dyDescent="0.25">
      <c r="C40" s="3"/>
      <c r="D40" s="4"/>
      <c r="E40" s="4"/>
      <c r="F40" s="5"/>
      <c r="G40" s="5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</row>
    <row r="41" spans="1:20" x14ac:dyDescent="0.2">
      <c r="H41" s="56"/>
      <c r="I41" s="62"/>
    </row>
  </sheetData>
  <mergeCells count="27">
    <mergeCell ref="H40:T40"/>
    <mergeCell ref="C36:F36"/>
    <mergeCell ref="H36:T36"/>
    <mergeCell ref="C37:F37"/>
    <mergeCell ref="H37:T37"/>
    <mergeCell ref="H38:T38"/>
    <mergeCell ref="H39:T39"/>
    <mergeCell ref="C35:F35"/>
    <mergeCell ref="C27:F27"/>
    <mergeCell ref="I27:T27"/>
    <mergeCell ref="C28:F28"/>
    <mergeCell ref="I28:T28"/>
    <mergeCell ref="C29:F29"/>
    <mergeCell ref="C30:F30"/>
    <mergeCell ref="I30:T30"/>
    <mergeCell ref="C31:F31"/>
    <mergeCell ref="H32:T32"/>
    <mergeCell ref="H33:T33"/>
    <mergeCell ref="C34:F34"/>
    <mergeCell ref="H34:T34"/>
    <mergeCell ref="F1:P1"/>
    <mergeCell ref="F2:P2"/>
    <mergeCell ref="G3:M3"/>
    <mergeCell ref="G4:M4"/>
    <mergeCell ref="C5:F5"/>
    <mergeCell ref="H5:K5"/>
    <mergeCell ref="M5:P5"/>
  </mergeCells>
  <conditionalFormatting sqref="L9:M9">
    <cfRule type="cellIs" dxfId="79" priority="19" stopIfTrue="1" operator="between">
      <formula>1</formula>
      <formula>300</formula>
    </cfRule>
    <cfRule type="cellIs" dxfId="78" priority="20" stopIfTrue="1" operator="lessThanOrEqual">
      <formula>0</formula>
    </cfRule>
  </conditionalFormatting>
  <conditionalFormatting sqref="H9:K9">
    <cfRule type="cellIs" dxfId="77" priority="17" stopIfTrue="1" operator="between">
      <formula>1</formula>
      <formula>300</formula>
    </cfRule>
    <cfRule type="cellIs" dxfId="76" priority="18" stopIfTrue="1" operator="lessThanOrEqual">
      <formula>0</formula>
    </cfRule>
  </conditionalFormatting>
  <conditionalFormatting sqref="L10:M10">
    <cfRule type="cellIs" dxfId="75" priority="15" stopIfTrue="1" operator="between">
      <formula>1</formula>
      <formula>300</formula>
    </cfRule>
    <cfRule type="cellIs" dxfId="74" priority="16" stopIfTrue="1" operator="lessThanOrEqual">
      <formula>0</formula>
    </cfRule>
  </conditionalFormatting>
  <conditionalFormatting sqref="H10:K10">
    <cfRule type="cellIs" dxfId="73" priority="13" stopIfTrue="1" operator="between">
      <formula>1</formula>
      <formula>300</formula>
    </cfRule>
    <cfRule type="cellIs" dxfId="72" priority="14" stopIfTrue="1" operator="lessThanOrEqual">
      <formula>0</formula>
    </cfRule>
  </conditionalFormatting>
  <conditionalFormatting sqref="L11:M11">
    <cfRule type="cellIs" dxfId="71" priority="11" stopIfTrue="1" operator="between">
      <formula>1</formula>
      <formula>300</formula>
    </cfRule>
    <cfRule type="cellIs" dxfId="70" priority="12" stopIfTrue="1" operator="lessThanOrEqual">
      <formula>0</formula>
    </cfRule>
  </conditionalFormatting>
  <conditionalFormatting sqref="H11:K11">
    <cfRule type="cellIs" dxfId="69" priority="9" stopIfTrue="1" operator="between">
      <formula>1</formula>
      <formula>300</formula>
    </cfRule>
    <cfRule type="cellIs" dxfId="68" priority="10" stopIfTrue="1" operator="lessThanOrEqual">
      <formula>0</formula>
    </cfRule>
  </conditionalFormatting>
  <conditionalFormatting sqref="L12:M12">
    <cfRule type="cellIs" dxfId="67" priority="7" stopIfTrue="1" operator="between">
      <formula>1</formula>
      <formula>300</formula>
    </cfRule>
    <cfRule type="cellIs" dxfId="66" priority="8" stopIfTrue="1" operator="lessThanOrEqual">
      <formula>0</formula>
    </cfRule>
  </conditionalFormatting>
  <conditionalFormatting sqref="H12:K12">
    <cfRule type="cellIs" dxfId="65" priority="5" stopIfTrue="1" operator="between">
      <formula>1</formula>
      <formula>300</formula>
    </cfRule>
    <cfRule type="cellIs" dxfId="64" priority="6" stopIfTrue="1" operator="lessThanOrEqual">
      <formula>0</formula>
    </cfRule>
  </conditionalFormatting>
  <conditionalFormatting sqref="L13:M13">
    <cfRule type="cellIs" dxfId="63" priority="3" stopIfTrue="1" operator="between">
      <formula>1</formula>
      <formula>300</formula>
    </cfRule>
    <cfRule type="cellIs" dxfId="62" priority="4" stopIfTrue="1" operator="lessThanOrEqual">
      <formula>0</formula>
    </cfRule>
  </conditionalFormatting>
  <conditionalFormatting sqref="H13:K13">
    <cfRule type="cellIs" dxfId="61" priority="1" stopIfTrue="1" operator="between">
      <formula>1</formula>
      <formula>300</formula>
    </cfRule>
    <cfRule type="cellIs" dxfId="6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13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A9:A24">
      <formula1>"40,45,49,55,59,61,64,67,71,73,76,81,+81,81+,87,+87,87+,89,96,102,+102,102+,109,+109,109+"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41"/>
  <sheetViews>
    <sheetView showGridLines="0" showRowColHeaders="0" showZeros="0" showOutlineSymbols="0" zoomScaleNormal="100" zoomScaleSheetLayoutView="75" zoomScalePageLayoutView="120" workbookViewId="0">
      <selection activeCell="C37" sqref="C37:F37"/>
    </sheetView>
  </sheetViews>
  <sheetFormatPr baseColWidth="10" defaultColWidth="9.140625" defaultRowHeight="12.75" x14ac:dyDescent="0.2"/>
  <cols>
    <col min="1" max="1" width="6.42578125" style="2" customWidth="1"/>
    <col min="2" max="2" width="8.5703125" style="2" customWidth="1"/>
    <col min="3" max="3" width="6.42578125" style="38" customWidth="1"/>
    <col min="4" max="4" width="10.5703125" style="2" customWidth="1"/>
    <col min="5" max="5" width="3.85546875" style="2" customWidth="1"/>
    <col min="6" max="6" width="27.570312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5703125" style="2" customWidth="1"/>
    <col min="17" max="17" width="10.5703125" style="40" customWidth="1"/>
    <col min="18" max="18" width="11.42578125" style="40" customWidth="1"/>
    <col min="19" max="20" width="5.570312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84" t="s">
        <v>39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24" ht="24.75" customHeight="1" x14ac:dyDescent="0.5">
      <c r="F2" s="185" t="s">
        <v>34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24" ht="15" x14ac:dyDescent="0.25">
      <c r="G3" s="189" t="s">
        <v>44</v>
      </c>
      <c r="H3" s="189"/>
      <c r="I3" s="189"/>
      <c r="J3" s="189"/>
      <c r="K3" s="189"/>
      <c r="L3" s="189"/>
      <c r="M3" s="189"/>
    </row>
    <row r="4" spans="1:24" ht="12" customHeight="1" x14ac:dyDescent="0.2">
      <c r="G4" s="190" t="s">
        <v>45</v>
      </c>
      <c r="H4" s="190"/>
      <c r="I4" s="190"/>
      <c r="J4" s="190"/>
      <c r="K4" s="190"/>
      <c r="L4" s="190"/>
      <c r="M4" s="190"/>
    </row>
    <row r="5" spans="1:24" s="7" customFormat="1" ht="15.75" x14ac:dyDescent="0.25">
      <c r="A5" s="36"/>
      <c r="B5" s="71" t="s">
        <v>27</v>
      </c>
      <c r="C5" s="186" t="s">
        <v>46</v>
      </c>
      <c r="D5" s="186"/>
      <c r="E5" s="186"/>
      <c r="F5" s="186"/>
      <c r="G5" s="72" t="s">
        <v>0</v>
      </c>
      <c r="H5" s="187" t="s">
        <v>47</v>
      </c>
      <c r="I5" s="187"/>
      <c r="J5" s="187"/>
      <c r="K5" s="187"/>
      <c r="L5" s="71" t="s">
        <v>1</v>
      </c>
      <c r="M5" s="188" t="s">
        <v>48</v>
      </c>
      <c r="N5" s="188"/>
      <c r="O5" s="188"/>
      <c r="P5" s="188"/>
      <c r="Q5" s="71" t="s">
        <v>2</v>
      </c>
      <c r="R5" s="96">
        <v>43492</v>
      </c>
      <c r="S5" s="73" t="s">
        <v>24</v>
      </c>
      <c r="T5" s="92">
        <v>7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26">
        <v>81</v>
      </c>
      <c r="B9" s="157">
        <v>80.099999999999994</v>
      </c>
      <c r="C9" s="114" t="s">
        <v>125</v>
      </c>
      <c r="D9" s="110">
        <v>32640</v>
      </c>
      <c r="E9" s="115">
        <v>3</v>
      </c>
      <c r="F9" s="159" t="s">
        <v>147</v>
      </c>
      <c r="G9" s="159" t="s">
        <v>100</v>
      </c>
      <c r="H9" s="165">
        <v>100</v>
      </c>
      <c r="I9" s="173">
        <v>-106</v>
      </c>
      <c r="J9" s="174">
        <v>-109</v>
      </c>
      <c r="K9" s="166">
        <v>130</v>
      </c>
      <c r="L9" s="175">
        <v>-136</v>
      </c>
      <c r="M9" s="175">
        <v>-140</v>
      </c>
      <c r="N9" s="80">
        <f t="shared" ref="N9:N24" si="0">IF(MAX(H9:J9)&lt;0,0,TRUNC(MAX(H9:J9)/1)*1)</f>
        <v>100</v>
      </c>
      <c r="O9" s="80">
        <f t="shared" ref="O9:O24" si="1">IF(MAX(K9:M9)&lt;0,0,TRUNC(MAX(K9:M9)/1)*1)</f>
        <v>130</v>
      </c>
      <c r="P9" s="80">
        <f t="shared" ref="P9:P23" si="2">IF(N9=0,0,IF(O9=0,0,SUM(N9:O9)))</f>
        <v>230</v>
      </c>
      <c r="Q9" s="81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281.18538039276024</v>
      </c>
      <c r="R9" s="81" t="str">
        <f>IF(OR(D9="",B9="",V9=""),0,IF(OR(C9="UM",C9="JM",C9="SM",C9="UK",C9="JK",C9="SK"),"",Q9*(IF(ABS(1900-YEAR((V9+1)-D9))&lt;29,0,(VLOOKUP((YEAR(V9)-YEAR(D9)),'Meltzer-Malone'!$A$3:$B$63,2))))))</f>
        <v/>
      </c>
      <c r="S9" s="82">
        <v>3</v>
      </c>
      <c r="T9" s="83"/>
      <c r="U9" s="84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1.2225451321424359</v>
      </c>
      <c r="V9" s="95">
        <f>R5</f>
        <v>43492</v>
      </c>
      <c r="W9" s="64"/>
      <c r="X9" s="64"/>
    </row>
    <row r="10" spans="1:24" s="10" customFormat="1" ht="20.100000000000001" customHeight="1" x14ac:dyDescent="0.2">
      <c r="A10" s="124">
        <v>81</v>
      </c>
      <c r="B10" s="156">
        <v>73.8</v>
      </c>
      <c r="C10" s="114" t="s">
        <v>125</v>
      </c>
      <c r="D10" s="110">
        <v>34358</v>
      </c>
      <c r="E10" s="115">
        <v>23</v>
      </c>
      <c r="F10" s="159" t="s">
        <v>148</v>
      </c>
      <c r="G10" s="159" t="s">
        <v>64</v>
      </c>
      <c r="H10" s="165">
        <v>-95</v>
      </c>
      <c r="I10" s="173">
        <v>95</v>
      </c>
      <c r="J10" s="174">
        <v>-100</v>
      </c>
      <c r="K10" s="166">
        <v>111</v>
      </c>
      <c r="L10" s="175">
        <v>117</v>
      </c>
      <c r="M10" s="175">
        <v>-125</v>
      </c>
      <c r="N10" s="80">
        <f t="shared" si="0"/>
        <v>95</v>
      </c>
      <c r="O10" s="80">
        <f t="shared" si="1"/>
        <v>117</v>
      </c>
      <c r="P10" s="80">
        <f t="shared" si="2"/>
        <v>212</v>
      </c>
      <c r="Q10" s="81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270.8812283342553</v>
      </c>
      <c r="R10" s="81" t="str">
        <f>IF(OR(D10="",B10="",V10=""),0,IF(OR(C10="UM",C10="JM",C10="SM",C10="UK",C10="JK",C10="SK"),"",Q10*(IF(ABS(1900-YEAR((V10+1)-D10))&lt;29,0,(VLOOKUP((YEAR(V10)-YEAR(D10)),'Meltzer-Malone'!$A$3:$B$63,2))))))</f>
        <v/>
      </c>
      <c r="S10" s="87">
        <v>5</v>
      </c>
      <c r="T10" s="88"/>
      <c r="U10" s="84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1.2777416430861099</v>
      </c>
      <c r="V10" s="95">
        <f>R5</f>
        <v>43492</v>
      </c>
      <c r="W10" s="64"/>
      <c r="X10" s="64"/>
    </row>
    <row r="11" spans="1:24" s="10" customFormat="1" ht="20.100000000000001" customHeight="1" x14ac:dyDescent="0.2">
      <c r="A11" s="124">
        <v>81</v>
      </c>
      <c r="B11" s="156">
        <v>79.8</v>
      </c>
      <c r="C11" s="114" t="s">
        <v>125</v>
      </c>
      <c r="D11" s="110">
        <v>32091</v>
      </c>
      <c r="E11" s="115">
        <v>29</v>
      </c>
      <c r="F11" s="159" t="s">
        <v>149</v>
      </c>
      <c r="G11" s="159" t="s">
        <v>111</v>
      </c>
      <c r="H11" s="165">
        <v>65</v>
      </c>
      <c r="I11" s="173">
        <v>-70</v>
      </c>
      <c r="J11" s="174">
        <v>70</v>
      </c>
      <c r="K11" s="166">
        <v>95</v>
      </c>
      <c r="L11" s="175">
        <v>98</v>
      </c>
      <c r="M11" s="175">
        <v>-100</v>
      </c>
      <c r="N11" s="80">
        <f t="shared" si="0"/>
        <v>70</v>
      </c>
      <c r="O11" s="80">
        <f t="shared" si="1"/>
        <v>98</v>
      </c>
      <c r="P11" s="80">
        <f t="shared" si="2"/>
        <v>168</v>
      </c>
      <c r="Q11" s="81">
        <f t="shared" si="3"/>
        <v>205.7837474257849</v>
      </c>
      <c r="R11" s="81" t="str">
        <f>IF(OR(D11="",B11="",V11=""),0,IF(OR(C11="UM",C11="JM",C11="SM",C11="UK",C11="JK",C11="SK"),"",Q11*(IF(ABS(1900-YEAR((V11+1)-D11))&lt;29,0,(VLOOKUP((YEAR(V11)-YEAR(D11)),'Meltzer-Malone'!$A$3:$B$63,2))))))</f>
        <v/>
      </c>
      <c r="S11" s="87">
        <v>7</v>
      </c>
      <c r="T11" s="88"/>
      <c r="U11" s="84">
        <f t="shared" si="4"/>
        <v>1.2249032584868149</v>
      </c>
      <c r="V11" s="95">
        <f>R5</f>
        <v>43492</v>
      </c>
      <c r="W11" s="64"/>
      <c r="X11" s="64"/>
    </row>
    <row r="12" spans="1:24" s="10" customFormat="1" ht="20.100000000000001" customHeight="1" x14ac:dyDescent="0.2">
      <c r="A12" s="118">
        <v>81</v>
      </c>
      <c r="B12" s="180">
        <v>77.900000000000006</v>
      </c>
      <c r="C12" s="119" t="s">
        <v>125</v>
      </c>
      <c r="D12" s="120">
        <v>34773</v>
      </c>
      <c r="E12" s="127">
        <v>64</v>
      </c>
      <c r="F12" s="160" t="s">
        <v>150</v>
      </c>
      <c r="G12" s="160" t="s">
        <v>138</v>
      </c>
      <c r="H12" s="165">
        <v>95</v>
      </c>
      <c r="I12" s="173">
        <v>100</v>
      </c>
      <c r="J12" s="174">
        <v>-105</v>
      </c>
      <c r="K12" s="166">
        <v>120</v>
      </c>
      <c r="L12" s="175">
        <v>125</v>
      </c>
      <c r="M12" s="175">
        <v>-130</v>
      </c>
      <c r="N12" s="80">
        <f t="shared" si="0"/>
        <v>100</v>
      </c>
      <c r="O12" s="80">
        <f t="shared" si="1"/>
        <v>125</v>
      </c>
      <c r="P12" s="80">
        <f t="shared" si="2"/>
        <v>225</v>
      </c>
      <c r="Q12" s="81">
        <f t="shared" si="3"/>
        <v>279.09623852933146</v>
      </c>
      <c r="R12" s="81" t="str">
        <f>IF(OR(D12="",B12="",V12=""),0,IF(OR(C12="UM",C12="JM",C12="SM",C12="UK",C12="JK",C12="SK"),"",Q12*(IF(ABS(1900-YEAR((V12+1)-D12))&lt;29,0,(VLOOKUP((YEAR(V12)-YEAR(D12)),'Meltzer-Malone'!$A$3:$B$63,2))))))</f>
        <v/>
      </c>
      <c r="S12" s="87">
        <v>4</v>
      </c>
      <c r="T12" s="88" t="s">
        <v>20</v>
      </c>
      <c r="U12" s="84">
        <f t="shared" si="4"/>
        <v>1.2404277267970287</v>
      </c>
      <c r="V12" s="95">
        <f>R5</f>
        <v>43492</v>
      </c>
      <c r="W12" s="64"/>
      <c r="X12" s="64"/>
    </row>
    <row r="13" spans="1:24" s="10" customFormat="1" ht="20.100000000000001" customHeight="1" x14ac:dyDescent="0.2">
      <c r="A13" s="118">
        <v>81</v>
      </c>
      <c r="B13" s="180">
        <v>78.900000000000006</v>
      </c>
      <c r="C13" s="119" t="s">
        <v>125</v>
      </c>
      <c r="D13" s="120">
        <v>33736</v>
      </c>
      <c r="E13" s="127">
        <v>65</v>
      </c>
      <c r="F13" s="160" t="s">
        <v>151</v>
      </c>
      <c r="G13" s="160" t="s">
        <v>138</v>
      </c>
      <c r="H13" s="165">
        <v>88</v>
      </c>
      <c r="I13" s="173">
        <v>91</v>
      </c>
      <c r="J13" s="174">
        <v>-95</v>
      </c>
      <c r="K13" s="166">
        <v>105</v>
      </c>
      <c r="L13" s="175">
        <v>110</v>
      </c>
      <c r="M13" s="175">
        <v>-115</v>
      </c>
      <c r="N13" s="80">
        <f t="shared" si="0"/>
        <v>91</v>
      </c>
      <c r="O13" s="80">
        <f t="shared" si="1"/>
        <v>110</v>
      </c>
      <c r="P13" s="80">
        <f t="shared" si="2"/>
        <v>201</v>
      </c>
      <c r="Q13" s="81">
        <f t="shared" si="3"/>
        <v>247.65768272367941</v>
      </c>
      <c r="R13" s="81" t="str">
        <f>IF(OR(D13="",B13="",V13=""),0,IF(OR(C13="UM",C13="JM",C13="SM",C13="UK",C13="JK",C13="SK"),"",Q13*(IF(ABS(1900-YEAR((V13+1)-D13))&lt;29,0,(VLOOKUP((YEAR(V13)-YEAR(D13)),'Meltzer-Malone'!$A$3:$B$63,2))))))</f>
        <v/>
      </c>
      <c r="S13" s="87">
        <v>6</v>
      </c>
      <c r="T13" s="88" t="s">
        <v>20</v>
      </c>
      <c r="U13" s="84">
        <f t="shared" si="4"/>
        <v>1.2321277747446737</v>
      </c>
      <c r="V13" s="95">
        <f>R5</f>
        <v>43492</v>
      </c>
      <c r="W13" s="64"/>
      <c r="X13" s="64"/>
    </row>
    <row r="14" spans="1:24" s="10" customFormat="1" ht="20.100000000000001" customHeight="1" x14ac:dyDescent="0.2">
      <c r="A14" s="118">
        <v>81</v>
      </c>
      <c r="B14" s="180">
        <v>79.2</v>
      </c>
      <c r="C14" s="119" t="s">
        <v>125</v>
      </c>
      <c r="D14" s="120">
        <v>34601</v>
      </c>
      <c r="E14" s="127">
        <v>85</v>
      </c>
      <c r="F14" s="161" t="s">
        <v>152</v>
      </c>
      <c r="G14" s="160" t="s">
        <v>74</v>
      </c>
      <c r="H14" s="98">
        <v>100</v>
      </c>
      <c r="I14" s="99">
        <v>105</v>
      </c>
      <c r="J14" s="100">
        <v>108</v>
      </c>
      <c r="K14" s="101">
        <v>128</v>
      </c>
      <c r="L14" s="102">
        <v>132</v>
      </c>
      <c r="M14" s="102">
        <v>136</v>
      </c>
      <c r="N14" s="80">
        <f t="shared" si="0"/>
        <v>108</v>
      </c>
      <c r="O14" s="80">
        <f t="shared" si="1"/>
        <v>136</v>
      </c>
      <c r="P14" s="80">
        <f t="shared" si="2"/>
        <v>244</v>
      </c>
      <c r="Q14" s="81">
        <f t="shared" si="3"/>
        <v>300.04539783538098</v>
      </c>
      <c r="R14" s="81" t="str">
        <f>IF(OR(D14="",B14="",V14=""),0,IF(OR(C14="UM",C14="JM",C14="SM",C14="UK",C14="JK",C14="SK"),"",Q14*(IF(ABS(1900-YEAR((V14+1)-D14))&lt;29,0,(VLOOKUP((YEAR(V14)-YEAR(D14)),'Meltzer-Malone'!$A$3:$B$63,2))))))</f>
        <v/>
      </c>
      <c r="S14" s="87">
        <v>2</v>
      </c>
      <c r="T14" s="88" t="s">
        <v>20</v>
      </c>
      <c r="U14" s="84">
        <f t="shared" si="4"/>
        <v>1.2296942534236925</v>
      </c>
      <c r="V14" s="95">
        <f>R5</f>
        <v>43492</v>
      </c>
      <c r="W14" s="64"/>
      <c r="X14" s="64"/>
    </row>
    <row r="15" spans="1:24" s="10" customFormat="1" ht="20.100000000000001" customHeight="1" x14ac:dyDescent="0.2">
      <c r="A15" s="118">
        <v>81</v>
      </c>
      <c r="B15" s="180">
        <v>80.599999999999994</v>
      </c>
      <c r="C15" s="119" t="s">
        <v>125</v>
      </c>
      <c r="D15" s="120">
        <v>31220</v>
      </c>
      <c r="E15" s="127">
        <v>86</v>
      </c>
      <c r="F15" s="160" t="s">
        <v>155</v>
      </c>
      <c r="G15" s="160" t="s">
        <v>74</v>
      </c>
      <c r="H15" s="98">
        <v>118</v>
      </c>
      <c r="I15" s="99">
        <v>122</v>
      </c>
      <c r="J15" s="100">
        <v>125</v>
      </c>
      <c r="K15" s="101">
        <v>138</v>
      </c>
      <c r="L15" s="102">
        <v>-142</v>
      </c>
      <c r="M15" s="102">
        <v>142</v>
      </c>
      <c r="N15" s="80">
        <f t="shared" si="0"/>
        <v>125</v>
      </c>
      <c r="O15" s="80">
        <f t="shared" si="1"/>
        <v>142</v>
      </c>
      <c r="P15" s="80">
        <f t="shared" si="2"/>
        <v>267</v>
      </c>
      <c r="Q15" s="81">
        <f t="shared" si="3"/>
        <v>325.38467241534835</v>
      </c>
      <c r="R15" s="81" t="str">
        <f>IF(OR(D15="",B15="",V15=""),0,IF(OR(C15="UM",C15="JM",C15="SM",C15="UK",C15="JK",C15="SK"),"",Q15*(IF(ABS(1900-YEAR((V15+1)-D15))&lt;29,0,(VLOOKUP((YEAR(V15)-YEAR(D15)),'Meltzer-Malone'!$A$3:$B$63,2))))))</f>
        <v/>
      </c>
      <c r="S15" s="87">
        <v>1</v>
      </c>
      <c r="T15" s="88"/>
      <c r="U15" s="84">
        <f t="shared" si="4"/>
        <v>1.218669185076211</v>
      </c>
      <c r="V15" s="95">
        <f>R5</f>
        <v>43492</v>
      </c>
      <c r="W15" s="64"/>
      <c r="X15" s="64"/>
    </row>
    <row r="16" spans="1:24" s="10" customFormat="1" ht="20.100000000000001" customHeight="1" x14ac:dyDescent="0.2">
      <c r="A16" s="118"/>
      <c r="B16" s="108"/>
      <c r="C16" s="119"/>
      <c r="D16" s="120"/>
      <c r="E16" s="127"/>
      <c r="F16" s="160"/>
      <c r="G16" s="160"/>
      <c r="H16" s="98"/>
      <c r="I16" s="99"/>
      <c r="J16" s="100"/>
      <c r="K16" s="101"/>
      <c r="L16" s="102"/>
      <c r="M16" s="102"/>
      <c r="N16" s="80">
        <f t="shared" si="0"/>
        <v>0</v>
      </c>
      <c r="O16" s="80">
        <f t="shared" si="1"/>
        <v>0</v>
      </c>
      <c r="P16" s="80">
        <f t="shared" si="2"/>
        <v>0</v>
      </c>
      <c r="Q16" s="81" t="str">
        <f t="shared" si="3"/>
        <v/>
      </c>
      <c r="R16" s="81">
        <f>IF(OR(D16="",B16="",V16=""),0,IF(OR(C16="UM",C16="JM",C16="SM",C16="UK",C16="JK",C16="SK"),"",Q16*(IF(ABS(1900-YEAR((V16+1)-D16))&lt;29,0,(VLOOKUP((YEAR(V16)-YEAR(D16)),'Meltzer-Malone'!$A$3:$B$63,2))))))</f>
        <v>0</v>
      </c>
      <c r="S16" s="87"/>
      <c r="T16" s="88"/>
      <c r="U16" s="84" t="str">
        <f t="shared" si="4"/>
        <v/>
      </c>
      <c r="V16" s="95">
        <f>R5</f>
        <v>43492</v>
      </c>
      <c r="W16" s="64"/>
      <c r="X16" s="64"/>
    </row>
    <row r="17" spans="1:25" s="10" customFormat="1" ht="20.100000000000001" customHeight="1" x14ac:dyDescent="0.2">
      <c r="A17" s="103"/>
      <c r="B17" s="74"/>
      <c r="C17" s="75"/>
      <c r="D17" s="76"/>
      <c r="E17" s="94"/>
      <c r="F17" s="97"/>
      <c r="G17" s="77"/>
      <c r="H17" s="98"/>
      <c r="I17" s="99"/>
      <c r="J17" s="100"/>
      <c r="K17" s="101"/>
      <c r="L17" s="102"/>
      <c r="M17" s="102"/>
      <c r="N17" s="80">
        <f t="shared" si="0"/>
        <v>0</v>
      </c>
      <c r="O17" s="80">
        <f t="shared" si="1"/>
        <v>0</v>
      </c>
      <c r="P17" s="80">
        <f t="shared" si="2"/>
        <v>0</v>
      </c>
      <c r="Q17" s="81" t="str">
        <f t="shared" si="3"/>
        <v/>
      </c>
      <c r="R17" s="81">
        <f>IF(OR(D17="",B17="",V17=""),0,IF(OR(C17="UM",C17="JM",C17="SM",C17="UK",C17="JK",C17="SK"),"",Q17*(IF(ABS(1900-YEAR((V17+1)-D17))&lt;29,0,(VLOOKUP((YEAR(V17)-YEAR(D17)),'Meltzer-Malone'!$A$3:$B$63,2))))))</f>
        <v>0</v>
      </c>
      <c r="S17" s="87"/>
      <c r="T17" s="88"/>
      <c r="U17" s="84" t="str">
        <f t="shared" si="4"/>
        <v/>
      </c>
      <c r="V17" s="95">
        <f>R5</f>
        <v>43492</v>
      </c>
      <c r="W17" s="64"/>
      <c r="X17" s="64"/>
    </row>
    <row r="18" spans="1:25" s="10" customFormat="1" ht="20.100000000000001" customHeight="1" x14ac:dyDescent="0.2">
      <c r="A18" s="103"/>
      <c r="B18" s="74"/>
      <c r="C18" s="75"/>
      <c r="D18" s="76"/>
      <c r="E18" s="94"/>
      <c r="F18" s="97"/>
      <c r="G18" s="77"/>
      <c r="H18" s="98"/>
      <c r="I18" s="99"/>
      <c r="J18" s="100"/>
      <c r="K18" s="101"/>
      <c r="L18" s="102"/>
      <c r="M18" s="102"/>
      <c r="N18" s="80">
        <f t="shared" si="0"/>
        <v>0</v>
      </c>
      <c r="O18" s="80">
        <f t="shared" si="1"/>
        <v>0</v>
      </c>
      <c r="P18" s="80">
        <f t="shared" si="2"/>
        <v>0</v>
      </c>
      <c r="Q18" s="81" t="str">
        <f t="shared" si="3"/>
        <v/>
      </c>
      <c r="R18" s="81">
        <f>IF(OR(D18="",B18="",V18=""),0,IF(OR(C18="UM",C18="JM",C18="SM",C18="UK",C18="JK",C18="SK"),"",Q18*(IF(ABS(1900-YEAR((V18+1)-D18))&lt;29,0,(VLOOKUP((YEAR(V18)-YEAR(D18)),'Meltzer-Malone'!$A$3:$B$63,2))))))</f>
        <v>0</v>
      </c>
      <c r="S18" s="87"/>
      <c r="T18" s="88" t="s">
        <v>20</v>
      </c>
      <c r="U18" s="84" t="str">
        <f t="shared" si="4"/>
        <v/>
      </c>
      <c r="V18" s="95">
        <f>R5</f>
        <v>43492</v>
      </c>
      <c r="W18" s="64"/>
      <c r="X18" s="64"/>
    </row>
    <row r="19" spans="1:25" s="10" customFormat="1" ht="20.100000000000001" customHeight="1" x14ac:dyDescent="0.2">
      <c r="A19" s="103"/>
      <c r="B19" s="74"/>
      <c r="C19" s="75"/>
      <c r="D19" s="76"/>
      <c r="E19" s="94"/>
      <c r="F19" s="97"/>
      <c r="G19" s="77"/>
      <c r="H19" s="98"/>
      <c r="I19" s="99"/>
      <c r="J19" s="100"/>
      <c r="K19" s="101"/>
      <c r="L19" s="102"/>
      <c r="M19" s="102"/>
      <c r="N19" s="80">
        <f t="shared" si="0"/>
        <v>0</v>
      </c>
      <c r="O19" s="80">
        <f t="shared" si="1"/>
        <v>0</v>
      </c>
      <c r="P19" s="80">
        <f t="shared" si="2"/>
        <v>0</v>
      </c>
      <c r="Q19" s="81" t="str">
        <f t="shared" si="3"/>
        <v/>
      </c>
      <c r="R19" s="81">
        <f>IF(OR(D19="",B19="",V19=""),0,IF(OR(C19="UM",C19="JM",C19="SM",C19="UK",C19="JK",C19="SK"),"",Q19*(IF(ABS(1900-YEAR((V19+1)-D19))&lt;29,0,(VLOOKUP((YEAR(V19)-YEAR(D19)),'Meltzer-Malone'!$A$3:$B$63,2))))))</f>
        <v>0</v>
      </c>
      <c r="S19" s="87"/>
      <c r="T19" s="88"/>
      <c r="U19" s="84" t="str">
        <f t="shared" si="4"/>
        <v/>
      </c>
      <c r="V19" s="95">
        <f>R5</f>
        <v>43492</v>
      </c>
      <c r="W19" s="64"/>
      <c r="X19" s="64"/>
    </row>
    <row r="20" spans="1:25" s="10" customFormat="1" ht="20.100000000000001" customHeight="1" x14ac:dyDescent="0.2">
      <c r="A20" s="103"/>
      <c r="B20" s="74"/>
      <c r="C20" s="75"/>
      <c r="D20" s="76"/>
      <c r="E20" s="94"/>
      <c r="F20" s="97"/>
      <c r="G20" s="77"/>
      <c r="H20" s="98"/>
      <c r="I20" s="99"/>
      <c r="J20" s="100"/>
      <c r="K20" s="101"/>
      <c r="L20" s="102"/>
      <c r="M20" s="102"/>
      <c r="N20" s="80">
        <f t="shared" si="0"/>
        <v>0</v>
      </c>
      <c r="O20" s="80">
        <f t="shared" si="1"/>
        <v>0</v>
      </c>
      <c r="P20" s="80">
        <f t="shared" si="2"/>
        <v>0</v>
      </c>
      <c r="Q20" s="81" t="str">
        <f t="shared" si="3"/>
        <v/>
      </c>
      <c r="R20" s="81">
        <f>IF(OR(D20="",B20="",V20=""),0,IF(OR(C20="UM",C20="JM",C20="SM",C20="UK",C20="JK",C20="SK"),"",Q20*(IF(ABS(1900-YEAR((V20+1)-D20))&lt;29,0,(VLOOKUP((YEAR(V20)-YEAR(D20)),'Meltzer-Malone'!$A$3:$B$63,2))))))</f>
        <v>0</v>
      </c>
      <c r="S20" s="87"/>
      <c r="T20" s="88"/>
      <c r="U20" s="84" t="str">
        <f t="shared" si="4"/>
        <v/>
      </c>
      <c r="V20" s="95">
        <f>R5</f>
        <v>43492</v>
      </c>
      <c r="W20" s="64"/>
      <c r="X20" s="64"/>
      <c r="Y20" s="1"/>
    </row>
    <row r="21" spans="1:25" s="10" customFormat="1" ht="20.100000000000001" customHeight="1" x14ac:dyDescent="0.2">
      <c r="A21" s="103"/>
      <c r="B21" s="74"/>
      <c r="C21" s="75"/>
      <c r="D21" s="76"/>
      <c r="E21" s="94"/>
      <c r="F21" s="97"/>
      <c r="G21" s="77"/>
      <c r="H21" s="98"/>
      <c r="I21" s="99"/>
      <c r="J21" s="100"/>
      <c r="K21" s="101"/>
      <c r="L21" s="102"/>
      <c r="M21" s="102"/>
      <c r="N21" s="80">
        <f t="shared" si="0"/>
        <v>0</v>
      </c>
      <c r="O21" s="80">
        <f t="shared" si="1"/>
        <v>0</v>
      </c>
      <c r="P21" s="80">
        <f t="shared" si="2"/>
        <v>0</v>
      </c>
      <c r="Q21" s="81" t="str">
        <f t="shared" si="3"/>
        <v/>
      </c>
      <c r="R21" s="81">
        <f>IF(OR(D21="",B21="",V21=""),0,IF(OR(C21="UM",C21="JM",C21="SM",C21="UK",C21="JK",C21="SK"),"",Q21*(IF(ABS(1900-YEAR((V21+1)-D21))&lt;29,0,(VLOOKUP((YEAR(V21)-YEAR(D21)),'Meltzer-Malone'!$A$3:$B$63,2))))))</f>
        <v>0</v>
      </c>
      <c r="S21" s="87"/>
      <c r="T21" s="88"/>
      <c r="U21" s="84" t="str">
        <f t="shared" si="4"/>
        <v/>
      </c>
      <c r="V21" s="95">
        <f>R5</f>
        <v>43492</v>
      </c>
      <c r="W21" s="64"/>
      <c r="X21" s="64"/>
      <c r="Y21" s="1"/>
    </row>
    <row r="22" spans="1:25" s="10" customFormat="1" ht="20.100000000000001" customHeight="1" x14ac:dyDescent="0.2">
      <c r="A22" s="103"/>
      <c r="B22" s="74"/>
      <c r="C22" s="75"/>
      <c r="D22" s="76"/>
      <c r="E22" s="94"/>
      <c r="F22" s="97"/>
      <c r="G22" s="77"/>
      <c r="H22" s="98"/>
      <c r="I22" s="99"/>
      <c r="J22" s="100"/>
      <c r="K22" s="101"/>
      <c r="L22" s="102"/>
      <c r="M22" s="102"/>
      <c r="N22" s="80">
        <f t="shared" si="0"/>
        <v>0</v>
      </c>
      <c r="O22" s="80">
        <f t="shared" si="1"/>
        <v>0</v>
      </c>
      <c r="P22" s="80">
        <f t="shared" si="2"/>
        <v>0</v>
      </c>
      <c r="Q22" s="81" t="str">
        <f t="shared" si="3"/>
        <v/>
      </c>
      <c r="R22" s="81">
        <f>IF(OR(D22="",B22="",V22=""),0,IF(OR(C22="UM",C22="JM",C22="SM",C22="UK",C22="JK",C22="SK"),"",Q22*(IF(ABS(1900-YEAR((V22+1)-D22))&lt;29,0,(VLOOKUP((YEAR(V22)-YEAR(D22)),'Meltzer-Malone'!$A$3:$B$63,2))))))</f>
        <v>0</v>
      </c>
      <c r="S22" s="87"/>
      <c r="T22" s="88"/>
      <c r="U22" s="84" t="str">
        <f t="shared" si="4"/>
        <v/>
      </c>
      <c r="V22" s="95">
        <f>R5</f>
        <v>43492</v>
      </c>
      <c r="W22" s="64"/>
      <c r="X22" s="64"/>
      <c r="Y22" s="1"/>
    </row>
    <row r="23" spans="1:25" s="10" customFormat="1" ht="20.100000000000001" customHeight="1" x14ac:dyDescent="0.2">
      <c r="A23" s="103"/>
      <c r="B23" s="74"/>
      <c r="C23" s="75"/>
      <c r="D23" s="76"/>
      <c r="E23" s="94"/>
      <c r="F23" s="97"/>
      <c r="G23" s="77"/>
      <c r="H23" s="98"/>
      <c r="I23" s="99"/>
      <c r="J23" s="100"/>
      <c r="K23" s="101"/>
      <c r="L23" s="102"/>
      <c r="M23" s="102"/>
      <c r="N23" s="80">
        <f t="shared" si="0"/>
        <v>0</v>
      </c>
      <c r="O23" s="80">
        <f t="shared" si="1"/>
        <v>0</v>
      </c>
      <c r="P23" s="80">
        <f t="shared" si="2"/>
        <v>0</v>
      </c>
      <c r="Q23" s="81" t="str">
        <f t="shared" si="3"/>
        <v/>
      </c>
      <c r="R23" s="81">
        <f>IF(OR(D23="",B23="",V23=""),0,IF(OR(C23="UM",C23="JM",C23="SM",C23="UK",C23="JK",C23="SK"),"",Q23*(IF(ABS(1900-YEAR((V23+1)-D23))&lt;29,0,(VLOOKUP((YEAR(V23)-YEAR(D23)),'Meltzer-Malone'!$A$3:$B$63,2))))))</f>
        <v>0</v>
      </c>
      <c r="S23" s="87"/>
      <c r="T23" s="88"/>
      <c r="U23" s="84" t="str">
        <f t="shared" si="4"/>
        <v/>
      </c>
      <c r="V23" s="95">
        <f>R5</f>
        <v>43492</v>
      </c>
      <c r="W23" s="64"/>
      <c r="X23" s="64"/>
      <c r="Y23" s="1"/>
    </row>
    <row r="24" spans="1:25" s="10" customFormat="1" ht="20.100000000000001" customHeight="1" x14ac:dyDescent="0.2">
      <c r="A24" s="103"/>
      <c r="B24" s="74"/>
      <c r="C24" s="75"/>
      <c r="D24" s="76"/>
      <c r="E24" s="94"/>
      <c r="F24" s="97"/>
      <c r="G24" s="77"/>
      <c r="H24" s="98"/>
      <c r="I24" s="99"/>
      <c r="J24" s="100"/>
      <c r="K24" s="101"/>
      <c r="L24" s="102"/>
      <c r="M24" s="102"/>
      <c r="N24" s="80">
        <f t="shared" si="0"/>
        <v>0</v>
      </c>
      <c r="O24" s="80">
        <f t="shared" si="1"/>
        <v>0</v>
      </c>
      <c r="P24" s="89">
        <f>IF(N24=0,0,IF(O24=0,0,SUM(N24:O24)))</f>
        <v>0</v>
      </c>
      <c r="Q24" s="81" t="str">
        <f t="shared" si="3"/>
        <v/>
      </c>
      <c r="R24" s="81">
        <f>IF(OR(D24="",B24="",V24=""),0,IF(OR(C24="UM",C24="JM",C24="SM",C24="UK",C24="JK",C24="SK"),"",Q24*(IF(ABS(1900-YEAR((V24+1)-D24))&lt;29,0,(VLOOKUP((YEAR(V24)-YEAR(D24)),'Meltzer-Malone'!$A$3:$B$63,2))))))</f>
        <v>0</v>
      </c>
      <c r="S24" s="90"/>
      <c r="T24" s="91"/>
      <c r="U24" s="84" t="str">
        <f t="shared" si="4"/>
        <v/>
      </c>
      <c r="V24" s="95">
        <f>R5</f>
        <v>43492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83" t="s">
        <v>49</v>
      </c>
      <c r="D27" s="183"/>
      <c r="E27" s="183"/>
      <c r="F27" s="183"/>
      <c r="G27" s="69" t="s">
        <v>33</v>
      </c>
      <c r="H27" s="63">
        <v>1</v>
      </c>
      <c r="I27" s="183" t="s">
        <v>196</v>
      </c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Y27" s="1"/>
    </row>
    <row r="28" spans="1:25" s="7" customFormat="1" ht="15" x14ac:dyDescent="0.25">
      <c r="B28"/>
      <c r="C28" s="182" t="s">
        <v>20</v>
      </c>
      <c r="D28" s="182"/>
      <c r="E28" s="182"/>
      <c r="F28" s="182"/>
      <c r="G28" s="59" t="s">
        <v>20</v>
      </c>
      <c r="H28" s="63">
        <v>2</v>
      </c>
      <c r="I28" s="183" t="s">
        <v>190</v>
      </c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</row>
    <row r="29" spans="1:25" s="7" customFormat="1" ht="15.75" x14ac:dyDescent="0.25">
      <c r="A29" s="67" t="s">
        <v>32</v>
      </c>
      <c r="B29"/>
      <c r="C29" s="182"/>
      <c r="D29" s="182"/>
      <c r="E29" s="182"/>
      <c r="F29" s="182"/>
      <c r="G29" s="60"/>
      <c r="H29" s="63">
        <v>3</v>
      </c>
      <c r="I29" s="7" t="s">
        <v>195</v>
      </c>
    </row>
    <row r="30" spans="1:25" s="7" customFormat="1" ht="15" x14ac:dyDescent="0.25">
      <c r="A30" s="57"/>
      <c r="B30"/>
      <c r="C30" s="182"/>
      <c r="D30" s="182"/>
      <c r="E30" s="182"/>
      <c r="F30" s="182"/>
      <c r="G30" s="60"/>
      <c r="H30" s="6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</row>
    <row r="31" spans="1:25" s="7" customFormat="1" ht="15" x14ac:dyDescent="0.25">
      <c r="A31" s="57"/>
      <c r="B31"/>
      <c r="C31" s="182"/>
      <c r="D31" s="182"/>
      <c r="E31" s="182"/>
      <c r="F31" s="182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</row>
    <row r="33" spans="1:20" ht="15.75" x14ac:dyDescent="0.25">
      <c r="C33" s="30"/>
      <c r="D33" s="31"/>
      <c r="E33" s="31"/>
      <c r="F33" s="32"/>
      <c r="G33" s="70" t="s">
        <v>35</v>
      </c>
      <c r="H33" s="182" t="s">
        <v>193</v>
      </c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</row>
    <row r="34" spans="1:20" ht="15.75" x14ac:dyDescent="0.25">
      <c r="A34" s="67" t="s">
        <v>18</v>
      </c>
      <c r="B34"/>
      <c r="C34" s="183" t="s">
        <v>50</v>
      </c>
      <c r="D34" s="183"/>
      <c r="E34" s="183"/>
      <c r="F34" s="183"/>
      <c r="G34" s="70" t="s">
        <v>37</v>
      </c>
      <c r="H34" s="182" t="s">
        <v>173</v>
      </c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</row>
    <row r="35" spans="1:20" ht="15" x14ac:dyDescent="0.25">
      <c r="C35" s="183"/>
      <c r="D35" s="183"/>
      <c r="E35" s="183"/>
      <c r="F35" s="183"/>
      <c r="G35" s="58"/>
      <c r="H35" s="29"/>
      <c r="I35" s="61"/>
    </row>
    <row r="36" spans="1:20" ht="15.75" x14ac:dyDescent="0.25">
      <c r="A36" s="68" t="s">
        <v>36</v>
      </c>
      <c r="B36" s="53"/>
      <c r="C36" s="183" t="s">
        <v>185</v>
      </c>
      <c r="D36" s="183"/>
      <c r="E36" s="183"/>
      <c r="F36" s="183"/>
      <c r="G36" s="70" t="s">
        <v>22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</row>
    <row r="37" spans="1:20" ht="15" x14ac:dyDescent="0.25">
      <c r="C37" s="183"/>
      <c r="D37" s="183"/>
      <c r="E37" s="183"/>
      <c r="F37" s="183"/>
      <c r="G37" s="58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</row>
    <row r="38" spans="1:20" ht="15" x14ac:dyDescent="0.25">
      <c r="A38" s="53" t="s">
        <v>21</v>
      </c>
      <c r="B38" s="53"/>
      <c r="C38" s="104" t="s">
        <v>43</v>
      </c>
      <c r="D38" s="105"/>
      <c r="E38" s="105"/>
      <c r="F38" s="106"/>
      <c r="G38" s="5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</row>
    <row r="39" spans="1:20" ht="15" x14ac:dyDescent="0.25">
      <c r="A39" s="54"/>
      <c r="B39" s="54"/>
      <c r="C39" s="55"/>
      <c r="D39" s="31"/>
      <c r="E39" s="31"/>
      <c r="F39" s="32"/>
      <c r="G39" s="5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</row>
    <row r="40" spans="1:20" ht="15" x14ac:dyDescent="0.25">
      <c r="C40" s="3"/>
      <c r="D40" s="4"/>
      <c r="E40" s="4"/>
      <c r="F40" s="5"/>
      <c r="G40" s="5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</row>
    <row r="41" spans="1:20" x14ac:dyDescent="0.2">
      <c r="H41" s="56"/>
      <c r="I41" s="62"/>
    </row>
  </sheetData>
  <mergeCells count="27">
    <mergeCell ref="H40:T40"/>
    <mergeCell ref="C36:F36"/>
    <mergeCell ref="H36:T36"/>
    <mergeCell ref="C37:F37"/>
    <mergeCell ref="H37:T37"/>
    <mergeCell ref="H38:T38"/>
    <mergeCell ref="H39:T39"/>
    <mergeCell ref="C35:F35"/>
    <mergeCell ref="C27:F27"/>
    <mergeCell ref="I27:T27"/>
    <mergeCell ref="C28:F28"/>
    <mergeCell ref="I28:T28"/>
    <mergeCell ref="C29:F29"/>
    <mergeCell ref="C30:F30"/>
    <mergeCell ref="I30:T30"/>
    <mergeCell ref="C31:F31"/>
    <mergeCell ref="H32:T32"/>
    <mergeCell ref="H33:T33"/>
    <mergeCell ref="C34:F34"/>
    <mergeCell ref="H34:T34"/>
    <mergeCell ref="F1:P1"/>
    <mergeCell ref="F2:P2"/>
    <mergeCell ref="G3:M3"/>
    <mergeCell ref="G4:M4"/>
    <mergeCell ref="C5:F5"/>
    <mergeCell ref="H5:K5"/>
    <mergeCell ref="M5:P5"/>
  </mergeCells>
  <conditionalFormatting sqref="L9:M9">
    <cfRule type="cellIs" dxfId="59" priority="19" stopIfTrue="1" operator="between">
      <formula>1</formula>
      <formula>300</formula>
    </cfRule>
    <cfRule type="cellIs" dxfId="58" priority="20" stopIfTrue="1" operator="lessThanOrEqual">
      <formula>0</formula>
    </cfRule>
  </conditionalFormatting>
  <conditionalFormatting sqref="H9:K9">
    <cfRule type="cellIs" dxfId="57" priority="17" stopIfTrue="1" operator="between">
      <formula>1</formula>
      <formula>300</formula>
    </cfRule>
    <cfRule type="cellIs" dxfId="56" priority="18" stopIfTrue="1" operator="lessThanOrEqual">
      <formula>0</formula>
    </cfRule>
  </conditionalFormatting>
  <conditionalFormatting sqref="L10:M10">
    <cfRule type="cellIs" dxfId="55" priority="15" stopIfTrue="1" operator="between">
      <formula>1</formula>
      <formula>300</formula>
    </cfRule>
    <cfRule type="cellIs" dxfId="54" priority="16" stopIfTrue="1" operator="lessThanOrEqual">
      <formula>0</formula>
    </cfRule>
  </conditionalFormatting>
  <conditionalFormatting sqref="H10:K10">
    <cfRule type="cellIs" dxfId="53" priority="13" stopIfTrue="1" operator="between">
      <formula>1</formula>
      <formula>300</formula>
    </cfRule>
    <cfRule type="cellIs" dxfId="52" priority="14" stopIfTrue="1" operator="lessThanOrEqual">
      <formula>0</formula>
    </cfRule>
  </conditionalFormatting>
  <conditionalFormatting sqref="L11:M11">
    <cfRule type="cellIs" dxfId="51" priority="11" stopIfTrue="1" operator="between">
      <formula>1</formula>
      <formula>300</formula>
    </cfRule>
    <cfRule type="cellIs" dxfId="50" priority="12" stopIfTrue="1" operator="lessThanOrEqual">
      <formula>0</formula>
    </cfRule>
  </conditionalFormatting>
  <conditionalFormatting sqref="H11:K11">
    <cfRule type="cellIs" dxfId="49" priority="9" stopIfTrue="1" operator="between">
      <formula>1</formula>
      <formula>300</formula>
    </cfRule>
    <cfRule type="cellIs" dxfId="48" priority="10" stopIfTrue="1" operator="lessThanOrEqual">
      <formula>0</formula>
    </cfRule>
  </conditionalFormatting>
  <conditionalFormatting sqref="L12:M12">
    <cfRule type="cellIs" dxfId="47" priority="7" stopIfTrue="1" operator="between">
      <formula>1</formula>
      <formula>300</formula>
    </cfRule>
    <cfRule type="cellIs" dxfId="46" priority="8" stopIfTrue="1" operator="lessThanOrEqual">
      <formula>0</formula>
    </cfRule>
  </conditionalFormatting>
  <conditionalFormatting sqref="H12:K12">
    <cfRule type="cellIs" dxfId="45" priority="5" stopIfTrue="1" operator="between">
      <formula>1</formula>
      <formula>300</formula>
    </cfRule>
    <cfRule type="cellIs" dxfId="44" priority="6" stopIfTrue="1" operator="lessThanOrEqual">
      <formula>0</formula>
    </cfRule>
  </conditionalFormatting>
  <conditionalFormatting sqref="L13:M13">
    <cfRule type="cellIs" dxfId="43" priority="3" stopIfTrue="1" operator="between">
      <formula>1</formula>
      <formula>300</formula>
    </cfRule>
    <cfRule type="cellIs" dxfId="42" priority="4" stopIfTrue="1" operator="lessThanOrEqual">
      <formula>0</formula>
    </cfRule>
  </conditionalFormatting>
  <conditionalFormatting sqref="H13:K13">
    <cfRule type="cellIs" dxfId="41" priority="1" stopIfTrue="1" operator="between">
      <formula>1</formula>
      <formula>300</formula>
    </cfRule>
    <cfRule type="cellIs" dxfId="40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"40,45,49,55,59,61,64,67,71,73,76,81,+81,81+,87,+87,87+,89,96,102,+102,102+,109,+109,109+"</formula1>
    </dataValidation>
    <dataValidation type="list" allowBlank="1" showInputMessage="1" showErrorMessage="1" errorTitle="Feil_i_kategori" error="Feil verdi i kategori" sqref="C9:C13 C15:C16">
      <formula1>"UM,JM,SM,UK,JK,SK,M1,M2,M3,M4,M5,M6,M7,M8,M9,M10,K1,K2,K3,K4,K5,K6,K7,K8,K9,K10"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41"/>
  <sheetViews>
    <sheetView showGridLines="0" showRowColHeaders="0" showZeros="0" showOutlineSymbols="0" zoomScaleNormal="100" zoomScaleSheetLayoutView="75" zoomScalePageLayoutView="120" workbookViewId="0">
      <selection activeCell="S14" sqref="S14"/>
    </sheetView>
  </sheetViews>
  <sheetFormatPr baseColWidth="10" defaultColWidth="9.140625" defaultRowHeight="12.75" x14ac:dyDescent="0.2"/>
  <cols>
    <col min="1" max="1" width="6.42578125" style="2" customWidth="1"/>
    <col min="2" max="2" width="8.5703125" style="2" customWidth="1"/>
    <col min="3" max="3" width="6.42578125" style="38" customWidth="1"/>
    <col min="4" max="4" width="10.5703125" style="2" customWidth="1"/>
    <col min="5" max="5" width="3.85546875" style="2" customWidth="1"/>
    <col min="6" max="6" width="27.570312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5703125" style="2" customWidth="1"/>
    <col min="17" max="17" width="10.5703125" style="40" customWidth="1"/>
    <col min="18" max="18" width="11.42578125" style="40" customWidth="1"/>
    <col min="19" max="20" width="5.570312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84" t="s">
        <v>39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24" ht="24.75" customHeight="1" x14ac:dyDescent="0.5">
      <c r="F2" s="185" t="s">
        <v>34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24" ht="15" x14ac:dyDescent="0.25">
      <c r="G3" s="189" t="s">
        <v>44</v>
      </c>
      <c r="H3" s="189"/>
      <c r="I3" s="189"/>
      <c r="J3" s="189"/>
      <c r="K3" s="189"/>
      <c r="L3" s="189"/>
      <c r="M3" s="189"/>
    </row>
    <row r="4" spans="1:24" ht="12" customHeight="1" x14ac:dyDescent="0.2">
      <c r="G4" s="190" t="s">
        <v>45</v>
      </c>
      <c r="H4" s="190"/>
      <c r="I4" s="190"/>
      <c r="J4" s="190"/>
      <c r="K4" s="190"/>
      <c r="L4" s="190"/>
      <c r="M4" s="190"/>
    </row>
    <row r="5" spans="1:24" s="7" customFormat="1" ht="15.75" x14ac:dyDescent="0.25">
      <c r="A5" s="36"/>
      <c r="B5" s="71" t="s">
        <v>27</v>
      </c>
      <c r="C5" s="186" t="s">
        <v>46</v>
      </c>
      <c r="D5" s="186"/>
      <c r="E5" s="186"/>
      <c r="F5" s="186"/>
      <c r="G5" s="72" t="s">
        <v>0</v>
      </c>
      <c r="H5" s="187" t="s">
        <v>47</v>
      </c>
      <c r="I5" s="187"/>
      <c r="J5" s="187"/>
      <c r="K5" s="187"/>
      <c r="L5" s="71" t="s">
        <v>1</v>
      </c>
      <c r="M5" s="188" t="s">
        <v>48</v>
      </c>
      <c r="N5" s="188"/>
      <c r="O5" s="188"/>
      <c r="P5" s="188"/>
      <c r="Q5" s="71" t="s">
        <v>2</v>
      </c>
      <c r="R5" s="96">
        <v>43492</v>
      </c>
      <c r="S5" s="73" t="s">
        <v>24</v>
      </c>
      <c r="T5" s="92">
        <v>8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35"/>
      <c r="B9" s="136"/>
      <c r="C9" s="137"/>
      <c r="D9" s="138"/>
      <c r="E9" s="139"/>
      <c r="F9" s="162"/>
      <c r="G9" s="162"/>
      <c r="H9" s="85"/>
      <c r="I9" s="93"/>
      <c r="J9" s="86"/>
      <c r="K9" s="78"/>
      <c r="L9" s="79"/>
      <c r="M9" s="79"/>
      <c r="N9" s="80">
        <f t="shared" ref="N9:N24" si="0">IF(MAX(H9:J9)&lt;0,0,TRUNC(MAX(H9:J9)/1)*1)</f>
        <v>0</v>
      </c>
      <c r="O9" s="80">
        <f t="shared" ref="O9:O24" si="1">IF(MAX(K9:M9)&lt;0,0,TRUNC(MAX(K9:M9)/1)*1)</f>
        <v>0</v>
      </c>
      <c r="P9" s="80">
        <f t="shared" ref="P9:P23" si="2">IF(N9=0,0,IF(O9=0,0,SUM(N9:O9)))</f>
        <v>0</v>
      </c>
      <c r="Q9" s="81" t="str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/>
      </c>
      <c r="R9" s="81">
        <f>IF(OR(D9="",B9="",V9=""),0,IF(OR(C9="UM",C9="JM",C9="SM",C9="UK",C9="JK",C9="SK"),"",Q9*(IF(ABS(1900-YEAR((V9+1)-D9))&lt;29,0,(VLOOKUP((YEAR(V9)-YEAR(D9)),'Meltzer-Malone'!$A$3:$B$63,2))))))</f>
        <v>0</v>
      </c>
      <c r="S9" s="82"/>
      <c r="T9" s="83"/>
      <c r="U9" s="84" t="str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/>
      </c>
      <c r="V9" s="95">
        <f>R5</f>
        <v>43492</v>
      </c>
      <c r="W9" s="64"/>
      <c r="X9" s="64"/>
    </row>
    <row r="10" spans="1:24" s="10" customFormat="1" ht="20.100000000000001" customHeight="1" x14ac:dyDescent="0.2">
      <c r="A10" s="118">
        <v>89</v>
      </c>
      <c r="B10" s="108">
        <v>85</v>
      </c>
      <c r="C10" s="119" t="s">
        <v>125</v>
      </c>
      <c r="D10" s="120">
        <v>34529</v>
      </c>
      <c r="E10" s="127">
        <v>39</v>
      </c>
      <c r="F10" s="160" t="s">
        <v>153</v>
      </c>
      <c r="G10" s="160" t="s">
        <v>66</v>
      </c>
      <c r="H10" s="165">
        <v>-97</v>
      </c>
      <c r="I10" s="173">
        <v>97</v>
      </c>
      <c r="J10" s="174">
        <v>100</v>
      </c>
      <c r="K10" s="166">
        <v>117</v>
      </c>
      <c r="L10" s="175">
        <v>121</v>
      </c>
      <c r="M10" s="175">
        <v>-124</v>
      </c>
      <c r="N10" s="80">
        <f t="shared" si="0"/>
        <v>100</v>
      </c>
      <c r="O10" s="80">
        <f t="shared" si="1"/>
        <v>121</v>
      </c>
      <c r="P10" s="80">
        <f t="shared" si="2"/>
        <v>221</v>
      </c>
      <c r="Q10" s="81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262.3893670934192</v>
      </c>
      <c r="R10" s="81" t="str">
        <f>IF(OR(D10="",B10="",V10=""),0,IF(OR(C10="UM",C10="JM",C10="SM",C10="UK",C10="JK",C10="SK"),"",Q10*(IF(ABS(1900-YEAR((V10+1)-D10))&lt;29,0,(VLOOKUP((YEAR(V10)-YEAR(D10)),'Meltzer-Malone'!$A$3:$B$63,2))))))</f>
        <v/>
      </c>
      <c r="S10" s="87">
        <v>3</v>
      </c>
      <c r="T10" s="88"/>
      <c r="U10" s="84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1.1872822040426207</v>
      </c>
      <c r="V10" s="95">
        <f>R5</f>
        <v>43492</v>
      </c>
      <c r="W10" s="64"/>
      <c r="X10" s="64"/>
    </row>
    <row r="11" spans="1:24" s="10" customFormat="1" ht="20.100000000000001" customHeight="1" x14ac:dyDescent="0.2">
      <c r="A11" s="118">
        <v>89</v>
      </c>
      <c r="B11" s="108">
        <v>85.8</v>
      </c>
      <c r="C11" s="119" t="s">
        <v>125</v>
      </c>
      <c r="D11" s="120">
        <v>35341</v>
      </c>
      <c r="E11" s="127">
        <v>40</v>
      </c>
      <c r="F11" s="160" t="s">
        <v>154</v>
      </c>
      <c r="G11" s="160" t="s">
        <v>66</v>
      </c>
      <c r="H11" s="165">
        <v>100</v>
      </c>
      <c r="I11" s="173">
        <v>-106</v>
      </c>
      <c r="J11" s="174">
        <v>107</v>
      </c>
      <c r="K11" s="166">
        <v>125</v>
      </c>
      <c r="L11" s="175">
        <v>132</v>
      </c>
      <c r="M11" s="175">
        <v>-137</v>
      </c>
      <c r="N11" s="80">
        <f t="shared" si="0"/>
        <v>107</v>
      </c>
      <c r="O11" s="80">
        <f t="shared" si="1"/>
        <v>132</v>
      </c>
      <c r="P11" s="80">
        <f t="shared" si="2"/>
        <v>239</v>
      </c>
      <c r="Q11" s="81">
        <f t="shared" si="3"/>
        <v>282.51256306648094</v>
      </c>
      <c r="R11" s="81" t="str">
        <f>IF(OR(D11="",B11="",V11=""),0,IF(OR(C11="UM",C11="JM",C11="SM",C11="UK",C11="JK",C11="SK"),"",Q11*(IF(ABS(1900-YEAR((V11+1)-D11))&lt;29,0,(VLOOKUP((YEAR(V11)-YEAR(D11)),'Meltzer-Malone'!$A$3:$B$63,2))))))</f>
        <v/>
      </c>
      <c r="S11" s="87">
        <v>2</v>
      </c>
      <c r="T11" s="88"/>
      <c r="U11" s="84">
        <f t="shared" si="4"/>
        <v>1.1820609333325562</v>
      </c>
      <c r="V11" s="95">
        <f>R5</f>
        <v>43492</v>
      </c>
      <c r="W11" s="64"/>
      <c r="X11" s="64"/>
    </row>
    <row r="12" spans="1:24" s="10" customFormat="1" ht="20.100000000000001" customHeight="1" x14ac:dyDescent="0.2">
      <c r="A12" s="118">
        <v>89</v>
      </c>
      <c r="B12" s="108">
        <v>87.5</v>
      </c>
      <c r="C12" s="119" t="s">
        <v>125</v>
      </c>
      <c r="D12" s="120">
        <v>32829</v>
      </c>
      <c r="E12" s="127">
        <v>87</v>
      </c>
      <c r="F12" s="160" t="s">
        <v>156</v>
      </c>
      <c r="G12" s="160" t="s">
        <v>74</v>
      </c>
      <c r="H12" s="165">
        <v>86</v>
      </c>
      <c r="I12" s="173">
        <v>91</v>
      </c>
      <c r="J12" s="174">
        <v>-95</v>
      </c>
      <c r="K12" s="166">
        <v>110</v>
      </c>
      <c r="L12" s="175">
        <v>115</v>
      </c>
      <c r="M12" s="175">
        <v>120</v>
      </c>
      <c r="N12" s="80">
        <f t="shared" si="0"/>
        <v>91</v>
      </c>
      <c r="O12" s="80">
        <f t="shared" si="1"/>
        <v>120</v>
      </c>
      <c r="P12" s="80">
        <f t="shared" si="2"/>
        <v>211</v>
      </c>
      <c r="Q12" s="81">
        <f t="shared" si="3"/>
        <v>247.16906084231263</v>
      </c>
      <c r="R12" s="81" t="str">
        <f>IF(OR(D12="",B12="",V12=""),0,IF(OR(C12="UM",C12="JM",C12="SM",C12="UK",C12="JK",C12="SK"),"",Q12*(IF(ABS(1900-YEAR((V12+1)-D12))&lt;29,0,(VLOOKUP((YEAR(V12)-YEAR(D12)),'Meltzer-Malone'!$A$3:$B$63,2))))))</f>
        <v/>
      </c>
      <c r="S12" s="87">
        <v>4</v>
      </c>
      <c r="T12" s="88" t="s">
        <v>20</v>
      </c>
      <c r="U12" s="84">
        <f t="shared" si="4"/>
        <v>1.1714173499635669</v>
      </c>
      <c r="V12" s="95">
        <f>R5</f>
        <v>43492</v>
      </c>
      <c r="W12" s="64"/>
      <c r="X12" s="64"/>
    </row>
    <row r="13" spans="1:24" s="10" customFormat="1" ht="20.100000000000001" customHeight="1" x14ac:dyDescent="0.2">
      <c r="A13" s="118">
        <v>89</v>
      </c>
      <c r="B13" s="108">
        <v>88.8</v>
      </c>
      <c r="C13" s="119" t="s">
        <v>125</v>
      </c>
      <c r="D13" s="120">
        <v>34899</v>
      </c>
      <c r="E13" s="127">
        <v>103</v>
      </c>
      <c r="F13" s="160" t="s">
        <v>157</v>
      </c>
      <c r="G13" s="160" t="s">
        <v>158</v>
      </c>
      <c r="H13" s="165">
        <v>118</v>
      </c>
      <c r="I13" s="173">
        <v>-122</v>
      </c>
      <c r="J13" s="174">
        <v>122</v>
      </c>
      <c r="K13" s="166">
        <v>158</v>
      </c>
      <c r="L13" s="175">
        <v>162</v>
      </c>
      <c r="M13" s="175">
        <v>-165</v>
      </c>
      <c r="N13" s="80">
        <f t="shared" si="0"/>
        <v>122</v>
      </c>
      <c r="O13" s="80">
        <f t="shared" si="1"/>
        <v>162</v>
      </c>
      <c r="P13" s="80">
        <f t="shared" si="2"/>
        <v>284</v>
      </c>
      <c r="Q13" s="81">
        <f t="shared" si="3"/>
        <v>330.48298660901611</v>
      </c>
      <c r="R13" s="81" t="str">
        <f>IF(OR(D13="",B13="",V13=""),0,IF(OR(C13="UM",C13="JM",C13="SM",C13="UK",C13="JK",C13="SK"),"",Q13*(IF(ABS(1900-YEAR((V13+1)-D13))&lt;29,0,(VLOOKUP((YEAR(V13)-YEAR(D13)),'Meltzer-Malone'!$A$3:$B$63,2))))))</f>
        <v/>
      </c>
      <c r="S13" s="87">
        <v>1</v>
      </c>
      <c r="T13" s="88" t="s">
        <v>20</v>
      </c>
      <c r="U13" s="84">
        <f t="shared" si="4"/>
        <v>1.1636724880599159</v>
      </c>
      <c r="V13" s="95">
        <f>R5</f>
        <v>43492</v>
      </c>
      <c r="W13" s="64"/>
      <c r="X13" s="64"/>
    </row>
    <row r="14" spans="1:24" s="10" customFormat="1" ht="20.100000000000001" customHeight="1" x14ac:dyDescent="0.2">
      <c r="A14" s="135">
        <v>89</v>
      </c>
      <c r="B14" s="136">
        <v>88.9</v>
      </c>
      <c r="C14" s="137" t="s">
        <v>125</v>
      </c>
      <c r="D14" s="138">
        <v>34330</v>
      </c>
      <c r="E14" s="139">
        <v>104</v>
      </c>
      <c r="F14" s="162" t="s">
        <v>159</v>
      </c>
      <c r="G14" s="162" t="s">
        <v>160</v>
      </c>
      <c r="H14" s="98">
        <v>111</v>
      </c>
      <c r="I14" s="99">
        <v>116</v>
      </c>
      <c r="J14" s="100">
        <v>120</v>
      </c>
      <c r="K14" s="101">
        <v>128</v>
      </c>
      <c r="L14" s="102">
        <v>133</v>
      </c>
      <c r="M14" s="102">
        <v>138</v>
      </c>
      <c r="N14" s="80">
        <f t="shared" si="0"/>
        <v>120</v>
      </c>
      <c r="O14" s="80">
        <f t="shared" si="1"/>
        <v>138</v>
      </c>
      <c r="P14" s="80">
        <f t="shared" si="2"/>
        <v>258</v>
      </c>
      <c r="Q14" s="81">
        <f t="shared" si="3"/>
        <v>300.07730429753366</v>
      </c>
      <c r="R14" s="81" t="str">
        <f>IF(OR(D14="",B14="",V14=""),0,IF(OR(C14="UM",C14="JM",C14="SM",C14="UK",C14="JK",C14="SK"),"",Q14*(IF(ABS(1900-YEAR((V14+1)-D14))&lt;29,0,(VLOOKUP((YEAR(V14)-YEAR(D14)),'Meltzer-Malone'!$A$3:$B$63,2))))))</f>
        <v/>
      </c>
      <c r="S14" s="87"/>
      <c r="T14" s="88" t="s">
        <v>20</v>
      </c>
      <c r="U14" s="84">
        <f t="shared" si="4"/>
        <v>1.1630903267346266</v>
      </c>
      <c r="V14" s="95">
        <f>R5</f>
        <v>43492</v>
      </c>
      <c r="W14" s="64"/>
      <c r="X14" s="64"/>
    </row>
    <row r="15" spans="1:24" s="10" customFormat="1" ht="20.100000000000001" customHeight="1" x14ac:dyDescent="0.2">
      <c r="A15" s="135"/>
      <c r="B15" s="136"/>
      <c r="C15" s="137"/>
      <c r="D15" s="138"/>
      <c r="E15" s="139"/>
      <c r="F15" s="162"/>
      <c r="G15" s="162"/>
      <c r="H15" s="98"/>
      <c r="I15" s="99"/>
      <c r="J15" s="100"/>
      <c r="K15" s="101"/>
      <c r="L15" s="102"/>
      <c r="M15" s="102"/>
      <c r="N15" s="80">
        <f t="shared" si="0"/>
        <v>0</v>
      </c>
      <c r="O15" s="80">
        <f t="shared" si="1"/>
        <v>0</v>
      </c>
      <c r="P15" s="80">
        <f t="shared" si="2"/>
        <v>0</v>
      </c>
      <c r="Q15" s="81" t="str">
        <f t="shared" si="3"/>
        <v/>
      </c>
      <c r="R15" s="81">
        <f>IF(OR(D15="",B15="",V15=""),0,IF(OR(C15="UM",C15="JM",C15="SM",C15="UK",C15="JK",C15="SK"),"",Q15*(IF(ABS(1900-YEAR((V15+1)-D15))&lt;29,0,(VLOOKUP((YEAR(V15)-YEAR(D15)),'Meltzer-Malone'!$A$3:$B$63,2))))))</f>
        <v>0</v>
      </c>
      <c r="S15" s="87"/>
      <c r="T15" s="88"/>
      <c r="U15" s="84" t="str">
        <f t="shared" si="4"/>
        <v/>
      </c>
      <c r="V15" s="95">
        <f>R5</f>
        <v>43492</v>
      </c>
      <c r="W15" s="64"/>
      <c r="X15" s="64"/>
    </row>
    <row r="16" spans="1:24" s="10" customFormat="1" ht="20.100000000000001" customHeight="1" x14ac:dyDescent="0.2">
      <c r="A16" s="135"/>
      <c r="B16" s="136"/>
      <c r="C16" s="137"/>
      <c r="D16" s="138"/>
      <c r="E16" s="139"/>
      <c r="F16" s="162"/>
      <c r="G16" s="162"/>
      <c r="H16" s="98"/>
      <c r="I16" s="99"/>
      <c r="J16" s="100"/>
      <c r="K16" s="101"/>
      <c r="L16" s="102"/>
      <c r="M16" s="102"/>
      <c r="N16" s="80">
        <f t="shared" si="0"/>
        <v>0</v>
      </c>
      <c r="O16" s="80">
        <f t="shared" si="1"/>
        <v>0</v>
      </c>
      <c r="P16" s="80">
        <f t="shared" si="2"/>
        <v>0</v>
      </c>
      <c r="Q16" s="81" t="str">
        <f t="shared" si="3"/>
        <v/>
      </c>
      <c r="R16" s="81">
        <f>IF(OR(D16="",B16="",V16=""),0,IF(OR(C16="UM",C16="JM",C16="SM",C16="UK",C16="JK",C16="SK"),"",Q16*(IF(ABS(1900-YEAR((V16+1)-D16))&lt;29,0,(VLOOKUP((YEAR(V16)-YEAR(D16)),'Meltzer-Malone'!$A$3:$B$63,2))))))</f>
        <v>0</v>
      </c>
      <c r="S16" s="87"/>
      <c r="T16" s="88"/>
      <c r="U16" s="84" t="str">
        <f t="shared" si="4"/>
        <v/>
      </c>
      <c r="V16" s="95">
        <f>R5</f>
        <v>43492</v>
      </c>
      <c r="W16" s="64"/>
      <c r="X16" s="64"/>
    </row>
    <row r="17" spans="1:25" s="10" customFormat="1" ht="20.100000000000001" customHeight="1" x14ac:dyDescent="0.2">
      <c r="A17" s="118">
        <v>96</v>
      </c>
      <c r="B17" s="108">
        <v>92.3</v>
      </c>
      <c r="C17" s="119" t="s">
        <v>125</v>
      </c>
      <c r="D17" s="120">
        <v>32027</v>
      </c>
      <c r="E17" s="127">
        <v>17</v>
      </c>
      <c r="F17" s="160" t="s">
        <v>161</v>
      </c>
      <c r="G17" s="160" t="s">
        <v>53</v>
      </c>
      <c r="H17" s="98">
        <v>90</v>
      </c>
      <c r="I17" s="99">
        <v>94</v>
      </c>
      <c r="J17" s="100">
        <v>98</v>
      </c>
      <c r="K17" s="101">
        <v>115</v>
      </c>
      <c r="L17" s="102">
        <v>120</v>
      </c>
      <c r="M17" s="102">
        <v>126</v>
      </c>
      <c r="N17" s="80">
        <f t="shared" si="0"/>
        <v>98</v>
      </c>
      <c r="O17" s="80">
        <f t="shared" si="1"/>
        <v>126</v>
      </c>
      <c r="P17" s="80">
        <f t="shared" si="2"/>
        <v>224</v>
      </c>
      <c r="Q17" s="81">
        <f t="shared" si="3"/>
        <v>256.34221318045172</v>
      </c>
      <c r="R17" s="81" t="str">
        <f>IF(OR(D17="",B17="",V17=""),0,IF(OR(C17="UM",C17="JM",C17="SM",C17="UK",C17="JK",C17="SK"),"",Q17*(IF(ABS(1900-YEAR((V17+1)-D17))&lt;29,0,(VLOOKUP((YEAR(V17)-YEAR(D17)),'Meltzer-Malone'!$A$3:$B$63,2))))))</f>
        <v/>
      </c>
      <c r="S17" s="87">
        <v>2</v>
      </c>
      <c r="T17" s="88"/>
      <c r="U17" s="84">
        <f t="shared" si="4"/>
        <v>1.1443848802698737</v>
      </c>
      <c r="V17" s="95">
        <f>R5</f>
        <v>43492</v>
      </c>
      <c r="W17" s="64"/>
      <c r="X17" s="64"/>
    </row>
    <row r="18" spans="1:25" s="10" customFormat="1" ht="20.100000000000001" customHeight="1" x14ac:dyDescent="0.2">
      <c r="A18" s="118">
        <v>96</v>
      </c>
      <c r="B18" s="108">
        <v>90</v>
      </c>
      <c r="C18" s="119" t="s">
        <v>125</v>
      </c>
      <c r="D18" s="120">
        <v>33427</v>
      </c>
      <c r="E18" s="127">
        <v>67</v>
      </c>
      <c r="F18" s="160" t="s">
        <v>162</v>
      </c>
      <c r="G18" s="160" t="s">
        <v>138</v>
      </c>
      <c r="H18" s="98">
        <v>110</v>
      </c>
      <c r="I18" s="99">
        <v>115</v>
      </c>
      <c r="J18" s="100">
        <v>-119</v>
      </c>
      <c r="K18" s="101">
        <v>145</v>
      </c>
      <c r="L18" s="102">
        <v>152</v>
      </c>
      <c r="M18" s="102">
        <v>158</v>
      </c>
      <c r="N18" s="80">
        <f t="shared" si="0"/>
        <v>115</v>
      </c>
      <c r="O18" s="80">
        <f t="shared" si="1"/>
        <v>158</v>
      </c>
      <c r="P18" s="80">
        <f t="shared" si="2"/>
        <v>273</v>
      </c>
      <c r="Q18" s="81">
        <f t="shared" si="3"/>
        <v>315.80932911301886</v>
      </c>
      <c r="R18" s="81" t="str">
        <f>IF(OR(D18="",B18="",V18=""),0,IF(OR(C18="UM",C18="JM",C18="SM",C18="UK",C18="JK",C18="SK"),"",Q18*(IF(ABS(1900-YEAR((V18+1)-D18))&lt;29,0,(VLOOKUP((YEAR(V18)-YEAR(D18)),'Meltzer-Malone'!$A$3:$B$63,2))))))</f>
        <v/>
      </c>
      <c r="S18" s="87">
        <v>1</v>
      </c>
      <c r="T18" s="88" t="s">
        <v>20</v>
      </c>
      <c r="U18" s="84">
        <f t="shared" si="4"/>
        <v>1.1568107293517174</v>
      </c>
      <c r="V18" s="95">
        <f>R5</f>
        <v>43492</v>
      </c>
      <c r="W18" s="64"/>
      <c r="X18" s="64"/>
    </row>
    <row r="19" spans="1:25" s="10" customFormat="1" ht="20.100000000000001" customHeight="1" x14ac:dyDescent="0.2">
      <c r="A19" s="118">
        <v>96</v>
      </c>
      <c r="B19" s="108">
        <v>93.2</v>
      </c>
      <c r="C19" s="119" t="s">
        <v>125</v>
      </c>
      <c r="D19" s="120">
        <v>34369</v>
      </c>
      <c r="E19" s="127">
        <v>88</v>
      </c>
      <c r="F19" s="160" t="s">
        <v>163</v>
      </c>
      <c r="G19" s="160" t="s">
        <v>74</v>
      </c>
      <c r="H19" s="98">
        <v>85</v>
      </c>
      <c r="I19" s="99">
        <v>-91</v>
      </c>
      <c r="J19" s="100">
        <v>-91</v>
      </c>
      <c r="K19" s="101">
        <v>115</v>
      </c>
      <c r="L19" s="102">
        <v>121</v>
      </c>
      <c r="M19" s="102">
        <v>126</v>
      </c>
      <c r="N19" s="80">
        <f t="shared" si="0"/>
        <v>85</v>
      </c>
      <c r="O19" s="80">
        <f t="shared" si="1"/>
        <v>126</v>
      </c>
      <c r="P19" s="80">
        <f t="shared" si="2"/>
        <v>211</v>
      </c>
      <c r="Q19" s="81">
        <f t="shared" si="3"/>
        <v>240.49114831678952</v>
      </c>
      <c r="R19" s="81" t="str">
        <f>IF(OR(D19="",B19="",V19=""),0,IF(OR(C19="UM",C19="JM",C19="SM",C19="UK",C19="JK",C19="SK"),"",Q19*(IF(ABS(1900-YEAR((V19+1)-D19))&lt;29,0,(VLOOKUP((YEAR(V19)-YEAR(D19)),'Meltzer-Malone'!$A$3:$B$63,2))))))</f>
        <v/>
      </c>
      <c r="S19" s="87">
        <v>3</v>
      </c>
      <c r="T19" s="88"/>
      <c r="U19" s="84">
        <f t="shared" si="4"/>
        <v>1.1397684754350215</v>
      </c>
      <c r="V19" s="95">
        <f>R5</f>
        <v>43492</v>
      </c>
      <c r="W19" s="64"/>
      <c r="X19" s="64"/>
    </row>
    <row r="20" spans="1:25" s="10" customFormat="1" ht="20.100000000000001" customHeight="1" x14ac:dyDescent="0.2">
      <c r="A20" s="118">
        <v>96</v>
      </c>
      <c r="B20" s="108">
        <v>92.5</v>
      </c>
      <c r="C20" s="119" t="s">
        <v>125</v>
      </c>
      <c r="D20" s="120">
        <v>35785</v>
      </c>
      <c r="E20" s="127">
        <v>99</v>
      </c>
      <c r="F20" s="160" t="s">
        <v>167</v>
      </c>
      <c r="G20" s="160" t="s">
        <v>79</v>
      </c>
      <c r="H20" s="98">
        <v>-95</v>
      </c>
      <c r="I20" s="99">
        <v>-95</v>
      </c>
      <c r="J20" s="100">
        <v>-95</v>
      </c>
      <c r="K20" s="181" t="s">
        <v>203</v>
      </c>
      <c r="L20" s="177" t="s">
        <v>203</v>
      </c>
      <c r="M20" s="177" t="s">
        <v>203</v>
      </c>
      <c r="N20" s="80">
        <f t="shared" si="0"/>
        <v>0</v>
      </c>
      <c r="O20" s="80">
        <f t="shared" si="1"/>
        <v>0</v>
      </c>
      <c r="P20" s="80">
        <f t="shared" si="2"/>
        <v>0</v>
      </c>
      <c r="Q20" s="81">
        <f t="shared" si="3"/>
        <v>0</v>
      </c>
      <c r="R20" s="81" t="str">
        <f>IF(OR(D20="",B20="",V20=""),0,IF(OR(C20="UM",C20="JM",C20="SM",C20="UK",C20="JK",C20="SK"),"",Q20*(IF(ABS(1900-YEAR((V20+1)-D20))&lt;29,0,(VLOOKUP((YEAR(V20)-YEAR(D20)),'Meltzer-Malone'!$A$3:$B$63,2))))))</f>
        <v/>
      </c>
      <c r="S20" s="87"/>
      <c r="T20" s="88"/>
      <c r="U20" s="84">
        <f t="shared" si="4"/>
        <v>1.1433474238656132</v>
      </c>
      <c r="V20" s="95">
        <f>R5</f>
        <v>43492</v>
      </c>
      <c r="W20" s="64"/>
      <c r="X20" s="64"/>
      <c r="Y20" s="1"/>
    </row>
    <row r="21" spans="1:25" s="10" customFormat="1" ht="20.100000000000001" customHeight="1" x14ac:dyDescent="0.2">
      <c r="A21" s="118"/>
      <c r="B21" s="108"/>
      <c r="C21" s="119"/>
      <c r="D21" s="120"/>
      <c r="E21" s="127"/>
      <c r="F21" s="122"/>
      <c r="G21" s="122"/>
      <c r="H21" s="98"/>
      <c r="I21" s="99"/>
      <c r="J21" s="100"/>
      <c r="K21" s="101"/>
      <c r="L21" s="102"/>
      <c r="M21" s="102"/>
      <c r="N21" s="80">
        <f t="shared" si="0"/>
        <v>0</v>
      </c>
      <c r="O21" s="80">
        <f t="shared" si="1"/>
        <v>0</v>
      </c>
      <c r="P21" s="80">
        <f t="shared" si="2"/>
        <v>0</v>
      </c>
      <c r="Q21" s="81" t="str">
        <f t="shared" si="3"/>
        <v/>
      </c>
      <c r="R21" s="81">
        <f>IF(OR(D21="",B21="",V21=""),0,IF(OR(C21="UM",C21="JM",C21="SM",C21="UK",C21="JK",C21="SK"),"",Q21*(IF(ABS(1900-YEAR((V21+1)-D21))&lt;29,0,(VLOOKUP((YEAR(V21)-YEAR(D21)),'Meltzer-Malone'!$A$3:$B$63,2))))))</f>
        <v>0</v>
      </c>
      <c r="S21" s="87"/>
      <c r="T21" s="88"/>
      <c r="U21" s="84" t="str">
        <f t="shared" si="4"/>
        <v/>
      </c>
      <c r="V21" s="95">
        <f>R5</f>
        <v>43492</v>
      </c>
      <c r="W21" s="64"/>
      <c r="X21" s="64"/>
      <c r="Y21" s="1"/>
    </row>
    <row r="22" spans="1:25" s="10" customFormat="1" ht="20.100000000000001" customHeight="1" x14ac:dyDescent="0.2">
      <c r="A22" s="103"/>
      <c r="B22" s="74"/>
      <c r="C22" s="75"/>
      <c r="D22" s="76"/>
      <c r="E22" s="94"/>
      <c r="F22" s="97"/>
      <c r="G22" s="77"/>
      <c r="H22" s="98"/>
      <c r="I22" s="99"/>
      <c r="J22" s="100"/>
      <c r="K22" s="101"/>
      <c r="L22" s="102"/>
      <c r="M22" s="102"/>
      <c r="N22" s="80">
        <f t="shared" si="0"/>
        <v>0</v>
      </c>
      <c r="O22" s="80">
        <f t="shared" si="1"/>
        <v>0</v>
      </c>
      <c r="P22" s="80">
        <f t="shared" si="2"/>
        <v>0</v>
      </c>
      <c r="Q22" s="81" t="str">
        <f t="shared" si="3"/>
        <v/>
      </c>
      <c r="R22" s="81">
        <f>IF(OR(D22="",B22="",V22=""),0,IF(OR(C22="UM",C22="JM",C22="SM",C22="UK",C22="JK",C22="SK"),"",Q22*(IF(ABS(1900-YEAR((V22+1)-D22))&lt;29,0,(VLOOKUP((YEAR(V22)-YEAR(D22)),'Meltzer-Malone'!$A$3:$B$63,2))))))</f>
        <v>0</v>
      </c>
      <c r="S22" s="87"/>
      <c r="T22" s="88"/>
      <c r="U22" s="84" t="str">
        <f t="shared" si="4"/>
        <v/>
      </c>
      <c r="V22" s="95">
        <f>R5</f>
        <v>43492</v>
      </c>
      <c r="W22" s="64"/>
      <c r="X22" s="64"/>
      <c r="Y22" s="1"/>
    </row>
    <row r="23" spans="1:25" s="10" customFormat="1" ht="20.100000000000001" customHeight="1" x14ac:dyDescent="0.2">
      <c r="A23" s="103"/>
      <c r="B23" s="74"/>
      <c r="C23" s="75"/>
      <c r="D23" s="76"/>
      <c r="E23" s="94"/>
      <c r="F23" s="97"/>
      <c r="G23" s="77"/>
      <c r="H23" s="98"/>
      <c r="I23" s="99"/>
      <c r="J23" s="100"/>
      <c r="K23" s="101"/>
      <c r="L23" s="102"/>
      <c r="M23" s="102"/>
      <c r="N23" s="80">
        <f t="shared" si="0"/>
        <v>0</v>
      </c>
      <c r="O23" s="80">
        <f t="shared" si="1"/>
        <v>0</v>
      </c>
      <c r="P23" s="80">
        <f t="shared" si="2"/>
        <v>0</v>
      </c>
      <c r="Q23" s="81" t="str">
        <f t="shared" si="3"/>
        <v/>
      </c>
      <c r="R23" s="81">
        <f>IF(OR(D23="",B23="",V23=""),0,IF(OR(C23="UM",C23="JM",C23="SM",C23="UK",C23="JK",C23="SK"),"",Q23*(IF(ABS(1900-YEAR((V23+1)-D23))&lt;29,0,(VLOOKUP((YEAR(V23)-YEAR(D23)),'Meltzer-Malone'!$A$3:$B$63,2))))))</f>
        <v>0</v>
      </c>
      <c r="S23" s="87"/>
      <c r="T23" s="88"/>
      <c r="U23" s="84" t="str">
        <f t="shared" si="4"/>
        <v/>
      </c>
      <c r="V23" s="95">
        <f>R5</f>
        <v>43492</v>
      </c>
      <c r="W23" s="64"/>
      <c r="X23" s="64"/>
      <c r="Y23" s="1"/>
    </row>
    <row r="24" spans="1:25" s="10" customFormat="1" ht="20.100000000000001" customHeight="1" x14ac:dyDescent="0.2">
      <c r="A24" s="103"/>
      <c r="B24" s="74"/>
      <c r="C24" s="75"/>
      <c r="D24" s="76"/>
      <c r="E24" s="94"/>
      <c r="F24" s="97"/>
      <c r="G24" s="77"/>
      <c r="H24" s="98"/>
      <c r="I24" s="99"/>
      <c r="J24" s="100"/>
      <c r="K24" s="101"/>
      <c r="L24" s="102"/>
      <c r="M24" s="102"/>
      <c r="N24" s="80">
        <f t="shared" si="0"/>
        <v>0</v>
      </c>
      <c r="O24" s="80">
        <f t="shared" si="1"/>
        <v>0</v>
      </c>
      <c r="P24" s="89">
        <f>IF(N24=0,0,IF(O24=0,0,SUM(N24:O24)))</f>
        <v>0</v>
      </c>
      <c r="Q24" s="81" t="str">
        <f t="shared" si="3"/>
        <v/>
      </c>
      <c r="R24" s="81">
        <f>IF(OR(D24="",B24="",V24=""),0,IF(OR(C24="UM",C24="JM",C24="SM",C24="UK",C24="JK",C24="SK"),"",Q24*(IF(ABS(1900-YEAR((V24+1)-D24))&lt;29,0,(VLOOKUP((YEAR(V24)-YEAR(D24)),'Meltzer-Malone'!$A$3:$B$63,2))))))</f>
        <v>0</v>
      </c>
      <c r="S24" s="90"/>
      <c r="T24" s="91"/>
      <c r="U24" s="84" t="str">
        <f t="shared" si="4"/>
        <v/>
      </c>
      <c r="V24" s="95">
        <f>R5</f>
        <v>43492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83" t="s">
        <v>49</v>
      </c>
      <c r="D27" s="183"/>
      <c r="E27" s="183"/>
      <c r="F27" s="183"/>
      <c r="G27" s="69" t="s">
        <v>33</v>
      </c>
      <c r="H27" s="63">
        <v>1</v>
      </c>
      <c r="I27" s="183" t="s">
        <v>195</v>
      </c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Y27" s="1"/>
    </row>
    <row r="28" spans="1:25" s="7" customFormat="1" ht="15" x14ac:dyDescent="0.25">
      <c r="B28"/>
      <c r="C28" s="182" t="s">
        <v>20</v>
      </c>
      <c r="D28" s="182"/>
      <c r="E28" s="182"/>
      <c r="F28" s="182"/>
      <c r="G28" s="59" t="s">
        <v>20</v>
      </c>
      <c r="H28" s="63">
        <v>2</v>
      </c>
      <c r="I28" s="183" t="s">
        <v>191</v>
      </c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</row>
    <row r="29" spans="1:25" s="7" customFormat="1" ht="15.75" x14ac:dyDescent="0.25">
      <c r="A29" s="67" t="s">
        <v>32</v>
      </c>
      <c r="B29"/>
      <c r="C29" s="182"/>
      <c r="D29" s="182"/>
      <c r="E29" s="182"/>
      <c r="F29" s="182"/>
      <c r="G29" s="60"/>
      <c r="H29" s="63">
        <v>3</v>
      </c>
      <c r="I29" s="7" t="s">
        <v>190</v>
      </c>
    </row>
    <row r="30" spans="1:25" s="7" customFormat="1" ht="15" x14ac:dyDescent="0.25">
      <c r="A30" s="57"/>
      <c r="B30"/>
      <c r="C30" s="182"/>
      <c r="D30" s="182"/>
      <c r="E30" s="182"/>
      <c r="F30" s="182"/>
      <c r="G30" s="60"/>
      <c r="H30" s="6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</row>
    <row r="31" spans="1:25" s="7" customFormat="1" ht="15" x14ac:dyDescent="0.25">
      <c r="A31" s="57"/>
      <c r="B31"/>
      <c r="C31" s="182"/>
      <c r="D31" s="182"/>
      <c r="E31" s="182"/>
      <c r="F31" s="182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</row>
    <row r="33" spans="1:20" ht="15.75" x14ac:dyDescent="0.25">
      <c r="C33" s="30"/>
      <c r="D33" s="31"/>
      <c r="E33" s="31"/>
      <c r="F33" s="32"/>
      <c r="G33" s="70" t="s">
        <v>35</v>
      </c>
      <c r="H33" s="182" t="s">
        <v>198</v>
      </c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</row>
    <row r="34" spans="1:20" ht="15.75" x14ac:dyDescent="0.25">
      <c r="A34" s="67" t="s">
        <v>18</v>
      </c>
      <c r="B34"/>
      <c r="C34" s="183" t="s">
        <v>193</v>
      </c>
      <c r="D34" s="183"/>
      <c r="E34" s="183"/>
      <c r="F34" s="183"/>
      <c r="G34" s="70" t="s">
        <v>37</v>
      </c>
      <c r="H34" s="182" t="s">
        <v>174</v>
      </c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</row>
    <row r="35" spans="1:20" ht="15" x14ac:dyDescent="0.25">
      <c r="C35" s="183"/>
      <c r="D35" s="183"/>
      <c r="E35" s="183"/>
      <c r="F35" s="183"/>
      <c r="G35" s="58"/>
      <c r="H35" s="29"/>
      <c r="I35" s="61"/>
    </row>
    <row r="36" spans="1:20" ht="15.75" x14ac:dyDescent="0.25">
      <c r="A36" s="68" t="s">
        <v>36</v>
      </c>
      <c r="B36" s="53"/>
      <c r="C36" s="183" t="s">
        <v>185</v>
      </c>
      <c r="D36" s="183"/>
      <c r="E36" s="183"/>
      <c r="F36" s="183"/>
      <c r="G36" s="70" t="s">
        <v>22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</row>
    <row r="37" spans="1:20" ht="15" x14ac:dyDescent="0.25">
      <c r="C37" s="183"/>
      <c r="D37" s="183"/>
      <c r="E37" s="183"/>
      <c r="F37" s="183"/>
      <c r="G37" s="58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</row>
    <row r="38" spans="1:20" ht="15" x14ac:dyDescent="0.25">
      <c r="A38" s="53" t="s">
        <v>21</v>
      </c>
      <c r="B38" s="53"/>
      <c r="C38" s="104" t="s">
        <v>43</v>
      </c>
      <c r="D38" s="105"/>
      <c r="E38" s="105"/>
      <c r="F38" s="106"/>
      <c r="G38" s="5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</row>
    <row r="39" spans="1:20" ht="15" x14ac:dyDescent="0.25">
      <c r="A39" s="54"/>
      <c r="B39" s="54"/>
      <c r="C39" s="55"/>
      <c r="D39" s="31"/>
      <c r="E39" s="31"/>
      <c r="F39" s="32"/>
      <c r="G39" s="5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</row>
    <row r="40" spans="1:20" ht="15" x14ac:dyDescent="0.25">
      <c r="C40" s="3"/>
      <c r="D40" s="4"/>
      <c r="E40" s="4"/>
      <c r="F40" s="5"/>
      <c r="G40" s="5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</row>
    <row r="41" spans="1:20" x14ac:dyDescent="0.2">
      <c r="H41" s="56"/>
      <c r="I41" s="62"/>
    </row>
  </sheetData>
  <mergeCells count="27">
    <mergeCell ref="H40:T40"/>
    <mergeCell ref="C36:F36"/>
    <mergeCell ref="H36:T36"/>
    <mergeCell ref="C37:F37"/>
    <mergeCell ref="H37:T37"/>
    <mergeCell ref="H38:T38"/>
    <mergeCell ref="H39:T39"/>
    <mergeCell ref="C35:F35"/>
    <mergeCell ref="C27:F27"/>
    <mergeCell ref="I27:T27"/>
    <mergeCell ref="C28:F28"/>
    <mergeCell ref="I28:T28"/>
    <mergeCell ref="C29:F29"/>
    <mergeCell ref="C30:F30"/>
    <mergeCell ref="I30:T30"/>
    <mergeCell ref="C31:F31"/>
    <mergeCell ref="H32:T32"/>
    <mergeCell ref="H33:T33"/>
    <mergeCell ref="C34:F34"/>
    <mergeCell ref="H34:T34"/>
    <mergeCell ref="F1:P1"/>
    <mergeCell ref="F2:P2"/>
    <mergeCell ref="G3:M3"/>
    <mergeCell ref="G4:M4"/>
    <mergeCell ref="C5:F5"/>
    <mergeCell ref="H5:K5"/>
    <mergeCell ref="M5:P5"/>
  </mergeCells>
  <conditionalFormatting sqref="L9:M9">
    <cfRule type="cellIs" dxfId="39" priority="19" stopIfTrue="1" operator="between">
      <formula>1</formula>
      <formula>300</formula>
    </cfRule>
    <cfRule type="cellIs" dxfId="38" priority="20" stopIfTrue="1" operator="lessThanOrEqual">
      <formula>0</formula>
    </cfRule>
  </conditionalFormatting>
  <conditionalFormatting sqref="H9:K9">
    <cfRule type="cellIs" dxfId="37" priority="17" stopIfTrue="1" operator="between">
      <formula>1</formula>
      <formula>300</formula>
    </cfRule>
    <cfRule type="cellIs" dxfId="36" priority="18" stopIfTrue="1" operator="lessThanOrEqual">
      <formula>0</formula>
    </cfRule>
  </conditionalFormatting>
  <conditionalFormatting sqref="L10:M10">
    <cfRule type="cellIs" dxfId="35" priority="15" stopIfTrue="1" operator="between">
      <formula>1</formula>
      <formula>300</formula>
    </cfRule>
    <cfRule type="cellIs" dxfId="34" priority="16" stopIfTrue="1" operator="lessThanOrEqual">
      <formula>0</formula>
    </cfRule>
  </conditionalFormatting>
  <conditionalFormatting sqref="H10:K10">
    <cfRule type="cellIs" dxfId="33" priority="13" stopIfTrue="1" operator="between">
      <formula>1</formula>
      <formula>300</formula>
    </cfRule>
    <cfRule type="cellIs" dxfId="32" priority="14" stopIfTrue="1" operator="lessThanOrEqual">
      <formula>0</formula>
    </cfRule>
  </conditionalFormatting>
  <conditionalFormatting sqref="L11:M11">
    <cfRule type="cellIs" dxfId="31" priority="11" stopIfTrue="1" operator="between">
      <formula>1</formula>
      <formula>300</formula>
    </cfRule>
    <cfRule type="cellIs" dxfId="30" priority="12" stopIfTrue="1" operator="lessThanOrEqual">
      <formula>0</formula>
    </cfRule>
  </conditionalFormatting>
  <conditionalFormatting sqref="H11:K11">
    <cfRule type="cellIs" dxfId="29" priority="9" stopIfTrue="1" operator="between">
      <formula>1</formula>
      <formula>300</formula>
    </cfRule>
    <cfRule type="cellIs" dxfId="28" priority="10" stopIfTrue="1" operator="lessThanOrEqual">
      <formula>0</formula>
    </cfRule>
  </conditionalFormatting>
  <conditionalFormatting sqref="L12:M12">
    <cfRule type="cellIs" dxfId="27" priority="7" stopIfTrue="1" operator="between">
      <formula>1</formula>
      <formula>300</formula>
    </cfRule>
    <cfRule type="cellIs" dxfId="26" priority="8" stopIfTrue="1" operator="lessThanOrEqual">
      <formula>0</formula>
    </cfRule>
  </conditionalFormatting>
  <conditionalFormatting sqref="H12:K12">
    <cfRule type="cellIs" dxfId="25" priority="5" stopIfTrue="1" operator="between">
      <formula>1</formula>
      <formula>300</formula>
    </cfRule>
    <cfRule type="cellIs" dxfId="24" priority="6" stopIfTrue="1" operator="lessThanOrEqual">
      <formula>0</formula>
    </cfRule>
  </conditionalFormatting>
  <conditionalFormatting sqref="L13:M13">
    <cfRule type="cellIs" dxfId="23" priority="3" stopIfTrue="1" operator="between">
      <formula>1</formula>
      <formula>300</formula>
    </cfRule>
    <cfRule type="cellIs" dxfId="22" priority="4" stopIfTrue="1" operator="lessThanOrEqual">
      <formula>0</formula>
    </cfRule>
  </conditionalFormatting>
  <conditionalFormatting sqref="H13:K13">
    <cfRule type="cellIs" dxfId="21" priority="1" stopIfTrue="1" operator="between">
      <formula>1</formula>
      <formula>300</formula>
    </cfRule>
    <cfRule type="cellIs" dxfId="2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12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A9:A24">
      <formula1>"40,45,49,55,59,61,64,67,71,73,76,81,+81,81+,87,+87,87+,89,96,102,+102,102+,109,+109,109+"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41"/>
  <sheetViews>
    <sheetView showGridLines="0" showRowColHeaders="0" showZeros="0" showOutlineSymbols="0" topLeftCell="A2" zoomScaleNormal="100" zoomScaleSheetLayoutView="75" zoomScalePageLayoutView="120" workbookViewId="0">
      <selection activeCell="M12" sqref="M12"/>
    </sheetView>
  </sheetViews>
  <sheetFormatPr baseColWidth="10" defaultColWidth="9.140625" defaultRowHeight="12.75" x14ac:dyDescent="0.2"/>
  <cols>
    <col min="1" max="1" width="6.42578125" style="2" customWidth="1"/>
    <col min="2" max="2" width="8.5703125" style="2" customWidth="1"/>
    <col min="3" max="3" width="6.42578125" style="38" customWidth="1"/>
    <col min="4" max="4" width="10.5703125" style="2" customWidth="1"/>
    <col min="5" max="5" width="3.85546875" style="2" customWidth="1"/>
    <col min="6" max="6" width="27.570312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5703125" style="2" customWidth="1"/>
    <col min="17" max="17" width="10.5703125" style="40" customWidth="1"/>
    <col min="18" max="18" width="11.42578125" style="40" customWidth="1"/>
    <col min="19" max="20" width="5.570312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84" t="s">
        <v>39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24" ht="24.75" customHeight="1" x14ac:dyDescent="0.5">
      <c r="F2" s="185" t="s">
        <v>34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24" ht="15" x14ac:dyDescent="0.25">
      <c r="G3" s="189" t="s">
        <v>44</v>
      </c>
      <c r="H3" s="189"/>
      <c r="I3" s="189"/>
      <c r="J3" s="189"/>
      <c r="K3" s="189"/>
      <c r="L3" s="189"/>
      <c r="M3" s="189"/>
    </row>
    <row r="4" spans="1:24" ht="12" customHeight="1" x14ac:dyDescent="0.2">
      <c r="G4" s="190" t="s">
        <v>45</v>
      </c>
      <c r="H4" s="190"/>
      <c r="I4" s="190"/>
      <c r="J4" s="190"/>
      <c r="K4" s="190"/>
      <c r="L4" s="190"/>
      <c r="M4" s="190"/>
    </row>
    <row r="5" spans="1:24" s="7" customFormat="1" ht="15.75" x14ac:dyDescent="0.25">
      <c r="A5" s="36"/>
      <c r="B5" s="71" t="s">
        <v>27</v>
      </c>
      <c r="C5" s="186" t="s">
        <v>46</v>
      </c>
      <c r="D5" s="186"/>
      <c r="E5" s="186"/>
      <c r="F5" s="186"/>
      <c r="G5" s="72" t="s">
        <v>0</v>
      </c>
      <c r="H5" s="187" t="s">
        <v>47</v>
      </c>
      <c r="I5" s="187"/>
      <c r="J5" s="187"/>
      <c r="K5" s="187"/>
      <c r="L5" s="71" t="s">
        <v>1</v>
      </c>
      <c r="M5" s="188" t="s">
        <v>48</v>
      </c>
      <c r="N5" s="188"/>
      <c r="O5" s="188"/>
      <c r="P5" s="188"/>
      <c r="Q5" s="71" t="s">
        <v>2</v>
      </c>
      <c r="R5" s="96">
        <v>43492</v>
      </c>
      <c r="S5" s="73" t="s">
        <v>24</v>
      </c>
      <c r="T5" s="92">
        <v>9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18">
        <v>102</v>
      </c>
      <c r="B9" s="108">
        <v>99.2</v>
      </c>
      <c r="C9" s="119" t="s">
        <v>125</v>
      </c>
      <c r="D9" s="120">
        <v>32818</v>
      </c>
      <c r="E9" s="127">
        <v>69</v>
      </c>
      <c r="F9" s="160" t="s">
        <v>165</v>
      </c>
      <c r="G9" s="160" t="s">
        <v>138</v>
      </c>
      <c r="H9" s="165">
        <v>-105</v>
      </c>
      <c r="I9" s="173">
        <v>-105</v>
      </c>
      <c r="J9" s="174">
        <v>105</v>
      </c>
      <c r="K9" s="166">
        <v>120</v>
      </c>
      <c r="L9" s="175">
        <v>-128</v>
      </c>
      <c r="M9" s="175">
        <v>130</v>
      </c>
      <c r="N9" s="80">
        <f t="shared" ref="N9:N24" si="0">IF(MAX(H9:J9)&lt;0,0,TRUNC(MAX(H9:J9)/1)*1)</f>
        <v>105</v>
      </c>
      <c r="O9" s="80">
        <f t="shared" ref="O9:O24" si="1">IF(MAX(K9:M9)&lt;0,0,TRUNC(MAX(K9:M9)/1)*1)</f>
        <v>130</v>
      </c>
      <c r="P9" s="80">
        <f t="shared" ref="P9:P23" si="2">IF(N9=0,0,IF(O9=0,0,SUM(N9:O9)))</f>
        <v>235</v>
      </c>
      <c r="Q9" s="81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261.35777730973467</v>
      </c>
      <c r="R9" s="81" t="str">
        <f>IF(OR(D9="",B9="",V9=""),0,IF(OR(C9="UM",C9="JM",C9="SM",C9="UK",C9="JK",C9="SK"),"",Q9*(IF(ABS(1900-YEAR((V9+1)-D9))&lt;29,0,(VLOOKUP((YEAR(V9)-YEAR(D9)),'Meltzer-Malone'!$A$3:$B$63,2))))))</f>
        <v/>
      </c>
      <c r="S9" s="82">
        <v>2</v>
      </c>
      <c r="T9" s="83"/>
      <c r="U9" s="84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1.1121607545095091</v>
      </c>
      <c r="V9" s="95">
        <f>R5</f>
        <v>43492</v>
      </c>
      <c r="W9" s="64"/>
      <c r="X9" s="64"/>
    </row>
    <row r="10" spans="1:24" s="10" customFormat="1" ht="20.100000000000001" customHeight="1" x14ac:dyDescent="0.2">
      <c r="A10" s="118">
        <v>102</v>
      </c>
      <c r="B10" s="108">
        <v>99.8</v>
      </c>
      <c r="C10" s="119" t="s">
        <v>125</v>
      </c>
      <c r="D10" s="120">
        <v>34699</v>
      </c>
      <c r="E10" s="127">
        <v>90</v>
      </c>
      <c r="F10" s="160" t="s">
        <v>166</v>
      </c>
      <c r="G10" s="160" t="s">
        <v>74</v>
      </c>
      <c r="H10" s="165">
        <v>-90</v>
      </c>
      <c r="I10" s="173">
        <v>90</v>
      </c>
      <c r="J10" s="174">
        <v>94</v>
      </c>
      <c r="K10" s="166">
        <v>110</v>
      </c>
      <c r="L10" s="175">
        <v>117</v>
      </c>
      <c r="M10" s="175">
        <v>121</v>
      </c>
      <c r="N10" s="80">
        <f t="shared" si="0"/>
        <v>94</v>
      </c>
      <c r="O10" s="80">
        <f t="shared" si="1"/>
        <v>121</v>
      </c>
      <c r="P10" s="80">
        <f t="shared" si="2"/>
        <v>215</v>
      </c>
      <c r="Q10" s="81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238.58068594323464</v>
      </c>
      <c r="R10" s="81" t="str">
        <f>IF(OR(D10="",B10="",V10=""),0,IF(OR(C10="UM",C10="JM",C10="SM",C10="UK",C10="JK",C10="SK"),"",Q10*(IF(ABS(1900-YEAR((V10+1)-D10))&lt;29,0,(VLOOKUP((YEAR(V10)-YEAR(D10)),'Meltzer-Malone'!$A$3:$B$63,2))))))</f>
        <v/>
      </c>
      <c r="S10" s="87">
        <v>3</v>
      </c>
      <c r="T10" s="88"/>
      <c r="U10" s="84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1.1096776090383007</v>
      </c>
      <c r="V10" s="95">
        <f>R5</f>
        <v>43492</v>
      </c>
      <c r="W10" s="64"/>
      <c r="X10" s="64"/>
    </row>
    <row r="11" spans="1:24" s="10" customFormat="1" ht="20.100000000000001" customHeight="1" x14ac:dyDescent="0.2">
      <c r="A11" s="118">
        <v>102</v>
      </c>
      <c r="B11" s="108">
        <v>101.1</v>
      </c>
      <c r="C11" s="119" t="s">
        <v>125</v>
      </c>
      <c r="D11" s="120">
        <v>33892</v>
      </c>
      <c r="E11" s="127">
        <v>93</v>
      </c>
      <c r="F11" s="160" t="s">
        <v>214</v>
      </c>
      <c r="G11" s="160" t="s">
        <v>74</v>
      </c>
      <c r="H11" s="165">
        <v>111</v>
      </c>
      <c r="I11" s="173">
        <v>116</v>
      </c>
      <c r="J11" s="174">
        <v>-121</v>
      </c>
      <c r="K11" s="166">
        <v>140</v>
      </c>
      <c r="L11" s="175">
        <v>-147</v>
      </c>
      <c r="M11" s="175">
        <v>-156</v>
      </c>
      <c r="N11" s="80">
        <f t="shared" si="0"/>
        <v>116</v>
      </c>
      <c r="O11" s="80">
        <f t="shared" si="1"/>
        <v>140</v>
      </c>
      <c r="P11" s="80">
        <f t="shared" si="2"/>
        <v>256</v>
      </c>
      <c r="Q11" s="81">
        <f t="shared" si="3"/>
        <v>282.74061889980413</v>
      </c>
      <c r="R11" s="81" t="str">
        <f>IF(OR(D11="",B11="",V11=""),0,IF(OR(C11="UM",C11="JM",C11="SM",C11="UK",C11="JK",C11="SK"),"",Q11*(IF(ABS(1900-YEAR((V11+1)-D11))&lt;29,0,(VLOOKUP((YEAR(V11)-YEAR(D11)),'Meltzer-Malone'!$A$3:$B$63,2))))))</f>
        <v/>
      </c>
      <c r="S11" s="87">
        <v>1</v>
      </c>
      <c r="T11" s="88"/>
      <c r="U11" s="84">
        <f t="shared" si="4"/>
        <v>1.1044555425773599</v>
      </c>
      <c r="V11" s="95">
        <f>R5</f>
        <v>43492</v>
      </c>
      <c r="W11" s="64"/>
      <c r="X11" s="64"/>
    </row>
    <row r="12" spans="1:24" s="10" customFormat="1" ht="20.100000000000001" customHeight="1" x14ac:dyDescent="0.2">
      <c r="A12" s="118"/>
      <c r="B12" s="108"/>
      <c r="C12" s="119"/>
      <c r="D12" s="120"/>
      <c r="E12" s="127"/>
      <c r="F12" s="160"/>
      <c r="G12" s="160"/>
      <c r="H12" s="165"/>
      <c r="I12" s="93"/>
      <c r="J12" s="86"/>
      <c r="K12" s="166"/>
      <c r="L12" s="79"/>
      <c r="M12" s="79"/>
      <c r="N12" s="80">
        <f t="shared" si="0"/>
        <v>0</v>
      </c>
      <c r="O12" s="80">
        <f t="shared" si="1"/>
        <v>0</v>
      </c>
      <c r="P12" s="80">
        <f t="shared" si="2"/>
        <v>0</v>
      </c>
      <c r="Q12" s="81" t="str">
        <f t="shared" si="3"/>
        <v/>
      </c>
      <c r="R12" s="81">
        <f>IF(OR(D12="",B12="",V12=""),0,IF(OR(C12="UM",C12="JM",C12="SM",C12="UK",C12="JK",C12="SK"),"",Q12*(IF(ABS(1900-YEAR((V12+1)-D12))&lt;29,0,(VLOOKUP((YEAR(V12)-YEAR(D12)),'Meltzer-Malone'!$A$3:$B$63,2))))))</f>
        <v>0</v>
      </c>
      <c r="S12" s="87"/>
      <c r="T12" s="88" t="s">
        <v>20</v>
      </c>
      <c r="U12" s="84" t="str">
        <f t="shared" si="4"/>
        <v/>
      </c>
      <c r="V12" s="95">
        <f>R5</f>
        <v>43492</v>
      </c>
      <c r="W12" s="64"/>
      <c r="X12" s="64"/>
    </row>
    <row r="13" spans="1:24" s="10" customFormat="1" ht="20.100000000000001" customHeight="1" x14ac:dyDescent="0.2">
      <c r="A13" s="118">
        <v>109</v>
      </c>
      <c r="B13" s="108">
        <v>104</v>
      </c>
      <c r="C13" s="119" t="s">
        <v>125</v>
      </c>
      <c r="D13" s="120">
        <v>32064</v>
      </c>
      <c r="E13" s="127">
        <v>18</v>
      </c>
      <c r="F13" s="160" t="s">
        <v>164</v>
      </c>
      <c r="G13" s="160" t="s">
        <v>53</v>
      </c>
      <c r="H13" s="165">
        <v>75</v>
      </c>
      <c r="I13" s="173">
        <v>79</v>
      </c>
      <c r="J13" s="174">
        <v>82</v>
      </c>
      <c r="K13" s="166">
        <v>102</v>
      </c>
      <c r="L13" s="175">
        <v>-109</v>
      </c>
      <c r="M13" s="175">
        <v>-110</v>
      </c>
      <c r="N13" s="80">
        <f t="shared" si="0"/>
        <v>82</v>
      </c>
      <c r="O13" s="80">
        <f t="shared" si="1"/>
        <v>102</v>
      </c>
      <c r="P13" s="80">
        <f t="shared" si="2"/>
        <v>184</v>
      </c>
      <c r="Q13" s="81">
        <f t="shared" si="3"/>
        <v>201.2124419390573</v>
      </c>
      <c r="R13" s="81" t="str">
        <f>IF(OR(D13="",B13="",V13=""),0,IF(OR(C13="UM",C13="JM",C13="SM",C13="UK",C13="JK",C13="SK"),"",Q13*(IF(ABS(1900-YEAR((V13+1)-D13))&lt;29,0,(VLOOKUP((YEAR(V13)-YEAR(D13)),'Meltzer-Malone'!$A$3:$B$63,2))))))</f>
        <v/>
      </c>
      <c r="S13" s="87">
        <v>4</v>
      </c>
      <c r="T13" s="88" t="s">
        <v>20</v>
      </c>
      <c r="U13" s="84">
        <f t="shared" si="4"/>
        <v>1.0935458801035722</v>
      </c>
      <c r="V13" s="95">
        <f>R5</f>
        <v>43492</v>
      </c>
      <c r="W13" s="64"/>
      <c r="X13" s="64"/>
    </row>
    <row r="14" spans="1:24" s="10" customFormat="1" ht="20.100000000000001" customHeight="1" x14ac:dyDescent="0.2">
      <c r="A14" s="118">
        <v>109</v>
      </c>
      <c r="B14" s="108">
        <v>105.7</v>
      </c>
      <c r="C14" s="119" t="s">
        <v>125</v>
      </c>
      <c r="D14" s="120">
        <v>34321</v>
      </c>
      <c r="E14" s="127">
        <v>53</v>
      </c>
      <c r="F14" s="160" t="s">
        <v>168</v>
      </c>
      <c r="G14" s="160" t="s">
        <v>55</v>
      </c>
      <c r="H14" s="98">
        <v>97</v>
      </c>
      <c r="I14" s="99">
        <v>-101</v>
      </c>
      <c r="J14" s="100">
        <v>101</v>
      </c>
      <c r="K14" s="101">
        <v>130</v>
      </c>
      <c r="L14" s="102">
        <v>-134</v>
      </c>
      <c r="M14" s="102">
        <v>-136</v>
      </c>
      <c r="N14" s="80">
        <f t="shared" si="0"/>
        <v>101</v>
      </c>
      <c r="O14" s="80">
        <f t="shared" si="1"/>
        <v>130</v>
      </c>
      <c r="P14" s="80">
        <f t="shared" si="2"/>
        <v>231</v>
      </c>
      <c r="Q14" s="81">
        <f t="shared" si="3"/>
        <v>251.23467695145439</v>
      </c>
      <c r="R14" s="81" t="str">
        <f>IF(OR(D14="",B14="",V14=""),0,IF(OR(C14="UM",C14="JM",C14="SM",C14="UK",C14="JK",C14="SK"),"",Q14*(IF(ABS(1900-YEAR((V14+1)-D14))&lt;29,0,(VLOOKUP((YEAR(V14)-YEAR(D14)),'Meltzer-Malone'!$A$3:$B$63,2))))))</f>
        <v/>
      </c>
      <c r="S14" s="87">
        <v>2</v>
      </c>
      <c r="T14" s="88" t="s">
        <v>20</v>
      </c>
      <c r="U14" s="84">
        <f t="shared" si="4"/>
        <v>1.0875960041188502</v>
      </c>
      <c r="V14" s="95">
        <f>R5</f>
        <v>43492</v>
      </c>
      <c r="W14" s="64"/>
      <c r="X14" s="64"/>
    </row>
    <row r="15" spans="1:24" s="10" customFormat="1" ht="20.100000000000001" customHeight="1" x14ac:dyDescent="0.2">
      <c r="A15" s="118" t="s">
        <v>169</v>
      </c>
      <c r="B15" s="108">
        <v>104.3</v>
      </c>
      <c r="C15" s="119" t="s">
        <v>125</v>
      </c>
      <c r="D15" s="120">
        <v>33284</v>
      </c>
      <c r="E15" s="127">
        <v>100</v>
      </c>
      <c r="F15" s="160" t="s">
        <v>170</v>
      </c>
      <c r="G15" s="160" t="s">
        <v>79</v>
      </c>
      <c r="H15" s="98">
        <v>88</v>
      </c>
      <c r="I15" s="99">
        <v>-92</v>
      </c>
      <c r="J15" s="100">
        <v>93</v>
      </c>
      <c r="K15" s="101">
        <v>122</v>
      </c>
      <c r="L15" s="102">
        <v>-127</v>
      </c>
      <c r="M15" s="102">
        <v>-128</v>
      </c>
      <c r="N15" s="80">
        <f t="shared" si="0"/>
        <v>93</v>
      </c>
      <c r="O15" s="80">
        <f t="shared" si="1"/>
        <v>122</v>
      </c>
      <c r="P15" s="80">
        <f t="shared" si="2"/>
        <v>215</v>
      </c>
      <c r="Q15" s="81">
        <f t="shared" si="3"/>
        <v>234.88165042124959</v>
      </c>
      <c r="R15" s="81" t="str">
        <f>IF(OR(D15="",B15="",V15=""),0,IF(OR(C15="UM",C15="JM",C15="SM",C15="UK",C15="JK",C15="SK"),"",Q15*(IF(ABS(1900-YEAR((V15+1)-D15))&lt;29,0,(VLOOKUP((YEAR(V15)-YEAR(D15)),'Meltzer-Malone'!$A$3:$B$63,2))))))</f>
        <v/>
      </c>
      <c r="S15" s="87">
        <v>3</v>
      </c>
      <c r="T15" s="88"/>
      <c r="U15" s="84">
        <f t="shared" si="4"/>
        <v>1.0924727926569748</v>
      </c>
      <c r="V15" s="95">
        <f>R5</f>
        <v>43492</v>
      </c>
      <c r="W15" s="64"/>
      <c r="X15" s="64"/>
    </row>
    <row r="16" spans="1:24" s="10" customFormat="1" ht="20.100000000000001" customHeight="1" x14ac:dyDescent="0.2">
      <c r="A16" s="118" t="s">
        <v>169</v>
      </c>
      <c r="B16" s="108">
        <v>105</v>
      </c>
      <c r="C16" s="119" t="s">
        <v>125</v>
      </c>
      <c r="D16" s="120">
        <v>32405</v>
      </c>
      <c r="E16" s="127">
        <v>101</v>
      </c>
      <c r="F16" s="160" t="s">
        <v>171</v>
      </c>
      <c r="G16" s="160" t="s">
        <v>79</v>
      </c>
      <c r="H16" s="98">
        <v>111</v>
      </c>
      <c r="I16" s="99">
        <v>-115</v>
      </c>
      <c r="J16" s="100">
        <v>115</v>
      </c>
      <c r="K16" s="101">
        <v>-140</v>
      </c>
      <c r="L16" s="102">
        <v>140</v>
      </c>
      <c r="M16" s="102">
        <v>148</v>
      </c>
      <c r="N16" s="80">
        <f t="shared" si="0"/>
        <v>115</v>
      </c>
      <c r="O16" s="80">
        <f t="shared" si="1"/>
        <v>148</v>
      </c>
      <c r="P16" s="80">
        <f t="shared" si="2"/>
        <v>263</v>
      </c>
      <c r="Q16" s="81">
        <f t="shared" si="3"/>
        <v>286.67203094986542</v>
      </c>
      <c r="R16" s="81" t="str">
        <f>IF(OR(D16="",B16="",V16=""),0,IF(OR(C16="UM",C16="JM",C16="SM",C16="UK",C16="JK",C16="SK"),"",Q16*(IF(ABS(1900-YEAR((V16+1)-D16))&lt;29,0,(VLOOKUP((YEAR(V16)-YEAR(D16)),'Meltzer-Malone'!$A$3:$B$63,2))))))</f>
        <v/>
      </c>
      <c r="S16" s="87">
        <v>1</v>
      </c>
      <c r="T16" s="88"/>
      <c r="U16" s="84">
        <f t="shared" si="4"/>
        <v>1.0900077222428344</v>
      </c>
      <c r="V16" s="95">
        <f>R5</f>
        <v>43492</v>
      </c>
      <c r="W16" s="64"/>
      <c r="X16" s="64"/>
    </row>
    <row r="17" spans="1:25" s="10" customFormat="1" ht="20.100000000000001" customHeight="1" x14ac:dyDescent="0.2">
      <c r="A17" s="118"/>
      <c r="B17" s="108"/>
      <c r="C17" s="119"/>
      <c r="D17" s="120"/>
      <c r="E17" s="127"/>
      <c r="F17" s="160"/>
      <c r="G17" s="160"/>
      <c r="H17" s="98"/>
      <c r="I17" s="99"/>
      <c r="J17" s="100"/>
      <c r="K17" s="101"/>
      <c r="L17" s="102"/>
      <c r="M17" s="102"/>
      <c r="N17" s="80">
        <f t="shared" si="0"/>
        <v>0</v>
      </c>
      <c r="O17" s="80">
        <f t="shared" si="1"/>
        <v>0</v>
      </c>
      <c r="P17" s="80">
        <f t="shared" si="2"/>
        <v>0</v>
      </c>
      <c r="Q17" s="81" t="str">
        <f t="shared" si="3"/>
        <v/>
      </c>
      <c r="R17" s="81">
        <f>IF(OR(D17="",B17="",V17=""),0,IF(OR(C17="UM",C17="JM",C17="SM",C17="UK",C17="JK",C17="SK"),"",Q17*(IF(ABS(1900-YEAR((V17+1)-D17))&lt;29,0,(VLOOKUP((YEAR(V17)-YEAR(D17)),'Meltzer-Malone'!$A$3:$B$63,2))))))</f>
        <v>0</v>
      </c>
      <c r="S17" s="87"/>
      <c r="T17" s="88"/>
      <c r="U17" s="84" t="str">
        <f t="shared" si="4"/>
        <v/>
      </c>
      <c r="V17" s="95">
        <f>R5</f>
        <v>43492</v>
      </c>
      <c r="W17" s="64"/>
      <c r="X17" s="64"/>
    </row>
    <row r="18" spans="1:25" s="10" customFormat="1" ht="20.100000000000001" customHeight="1" x14ac:dyDescent="0.2">
      <c r="A18" s="103"/>
      <c r="B18" s="74"/>
      <c r="C18" s="75"/>
      <c r="D18" s="76"/>
      <c r="E18" s="94"/>
      <c r="F18" s="163"/>
      <c r="G18" s="164"/>
      <c r="H18" s="98"/>
      <c r="I18" s="99"/>
      <c r="J18" s="100"/>
      <c r="K18" s="101"/>
      <c r="L18" s="102"/>
      <c r="M18" s="102"/>
      <c r="N18" s="80">
        <f t="shared" si="0"/>
        <v>0</v>
      </c>
      <c r="O18" s="80">
        <f t="shared" si="1"/>
        <v>0</v>
      </c>
      <c r="P18" s="80">
        <f t="shared" si="2"/>
        <v>0</v>
      </c>
      <c r="Q18" s="81" t="str">
        <f t="shared" si="3"/>
        <v/>
      </c>
      <c r="R18" s="81">
        <f>IF(OR(D18="",B18="",V18=""),0,IF(OR(C18="UM",C18="JM",C18="SM",C18="UK",C18="JK",C18="SK"),"",Q18*(IF(ABS(1900-YEAR((V18+1)-D18))&lt;29,0,(VLOOKUP((YEAR(V18)-YEAR(D18)),'Meltzer-Malone'!$A$3:$B$63,2))))))</f>
        <v>0</v>
      </c>
      <c r="S18" s="87"/>
      <c r="T18" s="88" t="s">
        <v>20</v>
      </c>
      <c r="U18" s="84" t="str">
        <f t="shared" si="4"/>
        <v/>
      </c>
      <c r="V18" s="95">
        <f>R5</f>
        <v>43492</v>
      </c>
      <c r="W18" s="64"/>
      <c r="X18" s="64"/>
    </row>
    <row r="19" spans="1:25" s="10" customFormat="1" ht="20.100000000000001" customHeight="1" x14ac:dyDescent="0.2">
      <c r="A19" s="118" t="s">
        <v>202</v>
      </c>
      <c r="B19" s="108">
        <v>109.1</v>
      </c>
      <c r="C19" s="119" t="s">
        <v>125</v>
      </c>
      <c r="D19" s="120">
        <v>31934</v>
      </c>
      <c r="E19" s="127">
        <v>102</v>
      </c>
      <c r="F19" s="160" t="s">
        <v>172</v>
      </c>
      <c r="G19" s="160" t="s">
        <v>79</v>
      </c>
      <c r="H19" s="98">
        <v>110</v>
      </c>
      <c r="I19" s="99">
        <v>113</v>
      </c>
      <c r="J19" s="100">
        <v>-116</v>
      </c>
      <c r="K19" s="101">
        <v>125</v>
      </c>
      <c r="L19" s="102">
        <v>-132</v>
      </c>
      <c r="M19" s="102">
        <v>-136</v>
      </c>
      <c r="N19" s="80">
        <f t="shared" si="0"/>
        <v>113</v>
      </c>
      <c r="O19" s="80">
        <f t="shared" si="1"/>
        <v>125</v>
      </c>
      <c r="P19" s="80">
        <f t="shared" si="2"/>
        <v>238</v>
      </c>
      <c r="Q19" s="81">
        <f t="shared" si="3"/>
        <v>256.23174949166037</v>
      </c>
      <c r="R19" s="81" t="str">
        <f>IF(OR(D19="",B19="",V19=""),0,IF(OR(C19="UM",C19="JM",C19="SM",C19="UK",C19="JK",C19="SK"),"",Q19*(IF(ABS(1900-YEAR((V19+1)-D19))&lt;29,0,(VLOOKUP((YEAR(V19)-YEAR(D19)),'Meltzer-Malone'!$A$3:$B$63,2))))))</f>
        <v/>
      </c>
      <c r="S19" s="87">
        <v>1</v>
      </c>
      <c r="T19" s="88"/>
      <c r="U19" s="84">
        <f t="shared" si="4"/>
        <v>1.0766039894607577</v>
      </c>
      <c r="V19" s="95">
        <f>R5</f>
        <v>43492</v>
      </c>
      <c r="W19" s="64"/>
      <c r="X19" s="64"/>
    </row>
    <row r="20" spans="1:25" s="10" customFormat="1" ht="20.100000000000001" customHeight="1" x14ac:dyDescent="0.2">
      <c r="A20" s="118"/>
      <c r="B20" s="154"/>
      <c r="C20" s="119"/>
      <c r="D20" s="120"/>
      <c r="E20" s="127"/>
      <c r="F20" s="122"/>
      <c r="G20" s="122"/>
      <c r="H20" s="98"/>
      <c r="I20" s="99"/>
      <c r="J20" s="100"/>
      <c r="K20" s="101"/>
      <c r="L20" s="102"/>
      <c r="M20" s="102"/>
      <c r="N20" s="80">
        <f t="shared" si="0"/>
        <v>0</v>
      </c>
      <c r="O20" s="80">
        <f t="shared" si="1"/>
        <v>0</v>
      </c>
      <c r="P20" s="80">
        <f t="shared" si="2"/>
        <v>0</v>
      </c>
      <c r="Q20" s="81" t="str">
        <f t="shared" si="3"/>
        <v/>
      </c>
      <c r="R20" s="81">
        <f>IF(OR(D20="",B20="",V20=""),0,IF(OR(C20="UM",C20="JM",C20="SM",C20="UK",C20="JK",C20="SK"),"",Q20*(IF(ABS(1900-YEAR((V20+1)-D20))&lt;29,0,(VLOOKUP((YEAR(V20)-YEAR(D20)),'Meltzer-Malone'!$A$3:$B$63,2))))))</f>
        <v>0</v>
      </c>
      <c r="S20" s="87"/>
      <c r="T20" s="88"/>
      <c r="U20" s="84" t="str">
        <f t="shared" si="4"/>
        <v/>
      </c>
      <c r="V20" s="95">
        <f>R5</f>
        <v>43492</v>
      </c>
      <c r="W20" s="64"/>
      <c r="X20" s="64"/>
      <c r="Y20" s="1"/>
    </row>
    <row r="21" spans="1:25" s="10" customFormat="1" ht="20.100000000000001" customHeight="1" x14ac:dyDescent="0.2">
      <c r="A21" s="118"/>
      <c r="B21" s="154"/>
      <c r="C21" s="119"/>
      <c r="D21" s="120"/>
      <c r="E21" s="127"/>
      <c r="F21" s="122"/>
      <c r="G21" s="122"/>
      <c r="H21" s="98"/>
      <c r="I21" s="99"/>
      <c r="J21" s="100"/>
      <c r="K21" s="101"/>
      <c r="L21" s="102"/>
      <c r="M21" s="102"/>
      <c r="N21" s="80">
        <f t="shared" si="0"/>
        <v>0</v>
      </c>
      <c r="O21" s="80">
        <f t="shared" si="1"/>
        <v>0</v>
      </c>
      <c r="P21" s="80">
        <f t="shared" si="2"/>
        <v>0</v>
      </c>
      <c r="Q21" s="81" t="str">
        <f t="shared" si="3"/>
        <v/>
      </c>
      <c r="R21" s="81">
        <f>IF(OR(D21="",B21="",V21=""),0,IF(OR(C21="UM",C21="JM",C21="SM",C21="UK",C21="JK",C21="SK"),"",Q21*(IF(ABS(1900-YEAR((V21+1)-D21))&lt;29,0,(VLOOKUP((YEAR(V21)-YEAR(D21)),'Meltzer-Malone'!$A$3:$B$63,2))))))</f>
        <v>0</v>
      </c>
      <c r="S21" s="87"/>
      <c r="T21" s="88"/>
      <c r="U21" s="84" t="str">
        <f t="shared" si="4"/>
        <v/>
      </c>
      <c r="V21" s="95">
        <f>R5</f>
        <v>43492</v>
      </c>
      <c r="W21" s="64"/>
      <c r="X21" s="64"/>
      <c r="Y21" s="1"/>
    </row>
    <row r="22" spans="1:25" s="10" customFormat="1" ht="20.100000000000001" customHeight="1" x14ac:dyDescent="0.2">
      <c r="A22" s="103"/>
      <c r="B22" s="74"/>
      <c r="C22" s="75"/>
      <c r="D22" s="76"/>
      <c r="E22" s="94"/>
      <c r="F22" s="97"/>
      <c r="G22" s="77"/>
      <c r="H22" s="98"/>
      <c r="I22" s="99"/>
      <c r="J22" s="100"/>
      <c r="K22" s="101"/>
      <c r="L22" s="102"/>
      <c r="M22" s="102"/>
      <c r="N22" s="80">
        <f t="shared" si="0"/>
        <v>0</v>
      </c>
      <c r="O22" s="80">
        <f t="shared" si="1"/>
        <v>0</v>
      </c>
      <c r="P22" s="80">
        <f t="shared" si="2"/>
        <v>0</v>
      </c>
      <c r="Q22" s="81" t="str">
        <f t="shared" si="3"/>
        <v/>
      </c>
      <c r="R22" s="81">
        <f>IF(OR(D22="",B22="",V22=""),0,IF(OR(C22="UM",C22="JM",C22="SM",C22="UK",C22="JK",C22="SK"),"",Q22*(IF(ABS(1900-YEAR((V22+1)-D22))&lt;29,0,(VLOOKUP((YEAR(V22)-YEAR(D22)),'Meltzer-Malone'!$A$3:$B$63,2))))))</f>
        <v>0</v>
      </c>
      <c r="S22" s="87"/>
      <c r="T22" s="88"/>
      <c r="U22" s="84" t="str">
        <f t="shared" si="4"/>
        <v/>
      </c>
      <c r="V22" s="95">
        <f>R5</f>
        <v>43492</v>
      </c>
      <c r="W22" s="64"/>
      <c r="X22" s="64"/>
      <c r="Y22" s="1"/>
    </row>
    <row r="23" spans="1:25" s="10" customFormat="1" ht="20.100000000000001" customHeight="1" x14ac:dyDescent="0.2">
      <c r="A23" s="103"/>
      <c r="B23" s="74"/>
      <c r="C23" s="75"/>
      <c r="D23" s="76"/>
      <c r="E23" s="94"/>
      <c r="F23" s="97"/>
      <c r="G23" s="77"/>
      <c r="H23" s="98"/>
      <c r="I23" s="99"/>
      <c r="J23" s="100"/>
      <c r="K23" s="101"/>
      <c r="L23" s="102"/>
      <c r="M23" s="102"/>
      <c r="N23" s="80">
        <f t="shared" si="0"/>
        <v>0</v>
      </c>
      <c r="O23" s="80">
        <f t="shared" si="1"/>
        <v>0</v>
      </c>
      <c r="P23" s="80">
        <f t="shared" si="2"/>
        <v>0</v>
      </c>
      <c r="Q23" s="81" t="str">
        <f t="shared" si="3"/>
        <v/>
      </c>
      <c r="R23" s="81">
        <f>IF(OR(D23="",B23="",V23=""),0,IF(OR(C23="UM",C23="JM",C23="SM",C23="UK",C23="JK",C23="SK"),"",Q23*(IF(ABS(1900-YEAR((V23+1)-D23))&lt;29,0,(VLOOKUP((YEAR(V23)-YEAR(D23)),'Meltzer-Malone'!$A$3:$B$63,2))))))</f>
        <v>0</v>
      </c>
      <c r="S23" s="87"/>
      <c r="T23" s="88"/>
      <c r="U23" s="84" t="str">
        <f t="shared" si="4"/>
        <v/>
      </c>
      <c r="V23" s="95">
        <f>R5</f>
        <v>43492</v>
      </c>
      <c r="W23" s="64"/>
      <c r="X23" s="64"/>
      <c r="Y23" s="1"/>
    </row>
    <row r="24" spans="1:25" s="10" customFormat="1" ht="20.100000000000001" customHeight="1" x14ac:dyDescent="0.2">
      <c r="A24" s="103"/>
      <c r="B24" s="74"/>
      <c r="C24" s="75"/>
      <c r="D24" s="76"/>
      <c r="E24" s="94"/>
      <c r="F24" s="97"/>
      <c r="G24" s="77"/>
      <c r="H24" s="98"/>
      <c r="I24" s="99"/>
      <c r="J24" s="100"/>
      <c r="K24" s="101"/>
      <c r="L24" s="102"/>
      <c r="M24" s="102"/>
      <c r="N24" s="80">
        <f t="shared" si="0"/>
        <v>0</v>
      </c>
      <c r="O24" s="80">
        <f t="shared" si="1"/>
        <v>0</v>
      </c>
      <c r="P24" s="89">
        <f>IF(N24=0,0,IF(O24=0,0,SUM(N24:O24)))</f>
        <v>0</v>
      </c>
      <c r="Q24" s="81" t="str">
        <f t="shared" si="3"/>
        <v/>
      </c>
      <c r="R24" s="81">
        <f>IF(OR(D24="",B24="",V24=""),0,IF(OR(C24="UM",C24="JM",C24="SM",C24="UK",C24="JK",C24="SK"),"",Q24*(IF(ABS(1900-YEAR((V24+1)-D24))&lt;29,0,(VLOOKUP((YEAR(V24)-YEAR(D24)),'Meltzer-Malone'!$A$3:$B$63,2))))))</f>
        <v>0</v>
      </c>
      <c r="S24" s="90"/>
      <c r="T24" s="91"/>
      <c r="U24" s="84" t="str">
        <f t="shared" si="4"/>
        <v/>
      </c>
      <c r="V24" s="95">
        <f>R5</f>
        <v>43492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7" t="s">
        <v>49</v>
      </c>
      <c r="G27" s="69" t="s">
        <v>33</v>
      </c>
      <c r="H27" s="63">
        <v>1</v>
      </c>
      <c r="I27" s="183" t="s">
        <v>191</v>
      </c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Y27" s="1"/>
    </row>
    <row r="28" spans="1:25" s="7" customFormat="1" ht="15" x14ac:dyDescent="0.25">
      <c r="B28"/>
      <c r="C28" s="182" t="s">
        <v>20</v>
      </c>
      <c r="D28" s="182"/>
      <c r="E28" s="182"/>
      <c r="F28" s="182"/>
      <c r="G28" s="59" t="s">
        <v>20</v>
      </c>
      <c r="H28" s="63">
        <v>2</v>
      </c>
      <c r="I28" s="183" t="s">
        <v>199</v>
      </c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</row>
    <row r="29" spans="1:25" s="7" customFormat="1" ht="15.75" x14ac:dyDescent="0.25">
      <c r="A29" s="67" t="s">
        <v>32</v>
      </c>
      <c r="B29"/>
      <c r="C29" s="182"/>
      <c r="D29" s="182"/>
      <c r="E29" s="182"/>
      <c r="F29" s="182"/>
      <c r="G29" s="60"/>
      <c r="H29" s="63">
        <v>3</v>
      </c>
      <c r="I29" s="7" t="s">
        <v>200</v>
      </c>
    </row>
    <row r="30" spans="1:25" s="7" customFormat="1" ht="15" x14ac:dyDescent="0.25">
      <c r="A30" s="57"/>
      <c r="B30"/>
      <c r="C30" s="182"/>
      <c r="D30" s="182"/>
      <c r="E30" s="182"/>
      <c r="F30" s="182"/>
      <c r="G30" s="60"/>
      <c r="H30" s="6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</row>
    <row r="31" spans="1:25" s="7" customFormat="1" ht="15" x14ac:dyDescent="0.25">
      <c r="A31" s="57"/>
      <c r="B31"/>
      <c r="C31" s="182"/>
      <c r="D31" s="182"/>
      <c r="E31" s="182"/>
      <c r="F31" s="182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</row>
    <row r="33" spans="1:20" ht="15.75" x14ac:dyDescent="0.25">
      <c r="C33" s="30"/>
      <c r="D33" s="31"/>
      <c r="E33" s="31"/>
      <c r="F33" s="32"/>
      <c r="G33" s="70" t="s">
        <v>35</v>
      </c>
      <c r="H33" s="182" t="s">
        <v>197</v>
      </c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</row>
    <row r="34" spans="1:20" ht="15.75" x14ac:dyDescent="0.25">
      <c r="A34" s="67" t="s">
        <v>18</v>
      </c>
      <c r="B34"/>
      <c r="C34" s="183" t="s">
        <v>50</v>
      </c>
      <c r="D34" s="183"/>
      <c r="E34" s="183"/>
      <c r="F34" s="183"/>
      <c r="G34" s="70" t="s">
        <v>37</v>
      </c>
      <c r="H34" s="182" t="s">
        <v>174</v>
      </c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</row>
    <row r="35" spans="1:20" ht="15" x14ac:dyDescent="0.25">
      <c r="C35" s="183"/>
      <c r="D35" s="183"/>
      <c r="E35" s="183"/>
      <c r="F35" s="183"/>
      <c r="G35" s="58"/>
      <c r="H35" s="29"/>
      <c r="I35" s="61"/>
    </row>
    <row r="36" spans="1:20" ht="15.75" x14ac:dyDescent="0.25">
      <c r="A36" s="68" t="s">
        <v>36</v>
      </c>
      <c r="B36" s="53"/>
      <c r="C36" s="183" t="s">
        <v>185</v>
      </c>
      <c r="D36" s="183"/>
      <c r="E36" s="183"/>
      <c r="F36" s="183"/>
      <c r="G36" s="70" t="s">
        <v>22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</row>
    <row r="37" spans="1:20" ht="15" x14ac:dyDescent="0.25">
      <c r="C37" s="183"/>
      <c r="D37" s="183"/>
      <c r="E37" s="183"/>
      <c r="F37" s="183"/>
      <c r="G37" s="58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</row>
    <row r="38" spans="1:20" ht="15" x14ac:dyDescent="0.25">
      <c r="A38" s="53" t="s">
        <v>21</v>
      </c>
      <c r="B38" s="53"/>
      <c r="C38" s="104" t="s">
        <v>43</v>
      </c>
      <c r="D38" s="105"/>
      <c r="E38" s="105"/>
      <c r="F38" s="106"/>
      <c r="G38" s="5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</row>
    <row r="39" spans="1:20" ht="15" x14ac:dyDescent="0.25">
      <c r="A39" s="54"/>
      <c r="B39" s="54"/>
      <c r="C39" s="55"/>
      <c r="D39" s="31"/>
      <c r="E39" s="31"/>
      <c r="F39" s="32"/>
      <c r="G39" s="5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</row>
    <row r="40" spans="1:20" ht="15" x14ac:dyDescent="0.25">
      <c r="C40" s="3"/>
      <c r="D40" s="4"/>
      <c r="E40" s="4"/>
      <c r="F40" s="5"/>
      <c r="G40" s="5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</row>
    <row r="41" spans="1:20" x14ac:dyDescent="0.2">
      <c r="H41" s="56"/>
      <c r="I41" s="62"/>
    </row>
  </sheetData>
  <mergeCells count="26">
    <mergeCell ref="H40:T40"/>
    <mergeCell ref="H36:T36"/>
    <mergeCell ref="C37:F37"/>
    <mergeCell ref="H37:T37"/>
    <mergeCell ref="H38:T38"/>
    <mergeCell ref="H39:T39"/>
    <mergeCell ref="C35:F35"/>
    <mergeCell ref="C36:F36"/>
    <mergeCell ref="I27:T27"/>
    <mergeCell ref="C28:F28"/>
    <mergeCell ref="I28:T28"/>
    <mergeCell ref="C29:F29"/>
    <mergeCell ref="C30:F30"/>
    <mergeCell ref="I30:T30"/>
    <mergeCell ref="C31:F31"/>
    <mergeCell ref="H32:T32"/>
    <mergeCell ref="H33:T33"/>
    <mergeCell ref="C34:F34"/>
    <mergeCell ref="H34:T34"/>
    <mergeCell ref="F1:P1"/>
    <mergeCell ref="F2:P2"/>
    <mergeCell ref="G3:M3"/>
    <mergeCell ref="G4:M4"/>
    <mergeCell ref="C5:F5"/>
    <mergeCell ref="H5:K5"/>
    <mergeCell ref="M5:P5"/>
  </mergeCells>
  <conditionalFormatting sqref="L9:M9">
    <cfRule type="cellIs" dxfId="19" priority="19" stopIfTrue="1" operator="between">
      <formula>1</formula>
      <formula>300</formula>
    </cfRule>
    <cfRule type="cellIs" dxfId="18" priority="20" stopIfTrue="1" operator="lessThanOrEqual">
      <formula>0</formula>
    </cfRule>
  </conditionalFormatting>
  <conditionalFormatting sqref="H9:K9">
    <cfRule type="cellIs" dxfId="17" priority="17" stopIfTrue="1" operator="between">
      <formula>1</formula>
      <formula>300</formula>
    </cfRule>
    <cfRule type="cellIs" dxfId="16" priority="18" stopIfTrue="1" operator="lessThanOrEqual">
      <formula>0</formula>
    </cfRule>
  </conditionalFormatting>
  <conditionalFormatting sqref="L10:M10">
    <cfRule type="cellIs" dxfId="15" priority="15" stopIfTrue="1" operator="between">
      <formula>1</formula>
      <formula>300</formula>
    </cfRule>
    <cfRule type="cellIs" dxfId="14" priority="16" stopIfTrue="1" operator="lessThanOrEqual">
      <formula>0</formula>
    </cfRule>
  </conditionalFormatting>
  <conditionalFormatting sqref="H10:K10">
    <cfRule type="cellIs" dxfId="13" priority="13" stopIfTrue="1" operator="between">
      <formula>1</formula>
      <formula>300</formula>
    </cfRule>
    <cfRule type="cellIs" dxfId="12" priority="14" stopIfTrue="1" operator="lessThanOrEqual">
      <formula>0</formula>
    </cfRule>
  </conditionalFormatting>
  <conditionalFormatting sqref="L11:M11">
    <cfRule type="cellIs" dxfId="11" priority="11" stopIfTrue="1" operator="between">
      <formula>1</formula>
      <formula>300</formula>
    </cfRule>
    <cfRule type="cellIs" dxfId="10" priority="12" stopIfTrue="1" operator="lessThanOrEqual">
      <formula>0</formula>
    </cfRule>
  </conditionalFormatting>
  <conditionalFormatting sqref="H11:K11">
    <cfRule type="cellIs" dxfId="9" priority="9" stopIfTrue="1" operator="between">
      <formula>1</formula>
      <formula>300</formula>
    </cfRule>
    <cfRule type="cellIs" dxfId="8" priority="10" stopIfTrue="1" operator="lessThanOrEqual">
      <formula>0</formula>
    </cfRule>
  </conditionalFormatting>
  <conditionalFormatting sqref="L12:M12">
    <cfRule type="cellIs" dxfId="7" priority="7" stopIfTrue="1" operator="between">
      <formula>1</formula>
      <formula>300</formula>
    </cfRule>
    <cfRule type="cellIs" dxfId="6" priority="8" stopIfTrue="1" operator="lessThanOrEqual">
      <formula>0</formula>
    </cfRule>
  </conditionalFormatting>
  <conditionalFormatting sqref="H12:K12">
    <cfRule type="cellIs" dxfId="5" priority="5" stopIfTrue="1" operator="between">
      <formula>1</formula>
      <formula>300</formula>
    </cfRule>
    <cfRule type="cellIs" dxfId="4" priority="6" stopIfTrue="1" operator="lessThanOrEqual">
      <formula>0</formula>
    </cfRule>
  </conditionalFormatting>
  <conditionalFormatting sqref="L13:M13">
    <cfRule type="cellIs" dxfId="3" priority="3" stopIfTrue="1" operator="between">
      <formula>1</formula>
      <formula>300</formula>
    </cfRule>
    <cfRule type="cellIs" dxfId="2" priority="4" stopIfTrue="1" operator="lessThanOrEqual">
      <formula>0</formula>
    </cfRule>
  </conditionalFormatting>
  <conditionalFormatting sqref="H13:K13">
    <cfRule type="cellIs" dxfId="1" priority="1" stopIfTrue="1" operator="between">
      <formula>1</formula>
      <formula>300</formula>
    </cfRule>
    <cfRule type="cellIs" dxfId="0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"40,45,49,55,59,61,64,67,71,73,76,81,+81,81+,87,+87,87+,89,96,102,+102,102+,109,+109,109+"</formula1>
    </dataValidation>
    <dataValidation type="list" allowBlank="1" showInputMessage="1" showErrorMessage="1" errorTitle="Feil_i_kategori" error="Feil verdi i kategori" sqref="C13 C9:C10">
      <formula1>"UM,JM,SM,UK,JK,SK,M1,M2,M3,M4,M5,M6,M7,M8,M9,M10,K1,K2,K3,K4,K5,K6,K7,K8,K9,K10"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94AAE6EF176744940E11D3ADF46EF4" ma:contentTypeVersion="5" ma:contentTypeDescription="Opprett et nytt dokument." ma:contentTypeScope="" ma:versionID="48c6c541181150ef3a929f58bece8365">
  <xsd:schema xmlns:xsd="http://www.w3.org/2001/XMLSchema" xmlns:xs="http://www.w3.org/2001/XMLSchema" xmlns:p="http://schemas.microsoft.com/office/2006/metadata/properties" xmlns:ns1="http://schemas.microsoft.com/sharepoint/v3" xmlns:ns2="ef145d64-a689-4632-996c-4b7808930515" targetNamespace="http://schemas.microsoft.com/office/2006/metadata/properties" ma:root="true" ma:fieldsID="b0958f4e0103e81e7467cf0af4556827" ns1:_="" ns2:_="">
    <xsd:import namespace="http://schemas.microsoft.com/sharepoint/v3"/>
    <xsd:import namespace="ef145d64-a689-4632-996c-4b78089305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b809ca8e56e4d4a8122c12376747d4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45d64-a689-4632-996c-4b7808930515" elementFormDefault="qualified">
    <xsd:import namespace="http://schemas.microsoft.com/office/2006/documentManagement/types"/>
    <xsd:import namespace="http://schemas.microsoft.com/office/infopath/2007/PartnerControls"/>
    <xsd:element name="fb809ca8e56e4d4a8122c12376747d4f" ma:index="11" nillable="true" ma:taxonomy="true" ma:internalName="fb809ca8e56e4d4a8122c12376747d4f" ma:taxonomyFieldName="arDokumentkategori" ma:displayName="Dokumentkategori" ma:readOnly="false" ma:default="" ma:fieldId="{fb809ca8-e56e-4d4a-8122-c12376747d4f}" ma:taxonomyMulti="true" ma:sspId="3c6efdf4-b4c8-462d-9cab-4be29478ae61" ma:termSetId="b08b7c1c-db5d-467d-8b8c-eb1e0e0d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d504c98-4430-457d-a15f-e5fdb6a76afc}" ma:internalName="TaxCatchAll" ma:showField="CatchAllData" ma:web="ef145d64-a689-4632-996c-4b7808930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b809ca8e56e4d4a8122c12376747d4f xmlns="ef145d64-a689-4632-996c-4b78089305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Maler</TermName>
          <TermId xmlns="http://schemas.microsoft.com/office/infopath/2007/PartnerControls">d59c7581-a5a3-4629-8f67-d19ad3651a9c</TermId>
        </TermInfo>
      </Terms>
    </fb809ca8e56e4d4a8122c12376747d4f>
    <PublishingExpirationDate xmlns="http://schemas.microsoft.com/sharepoint/v3" xsi:nil="true"/>
    <TaxCatchAll xmlns="ef145d64-a689-4632-996c-4b7808930515">
      <Value>12</Value>
    </TaxCatchAll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930D94-6D82-4A06-B304-7DDAF4E9BB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145d64-a689-4632-996c-4b7808930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E264C9-CCF7-4BB4-8C74-1A6FB9A3400B}">
  <ds:schemaRefs>
    <ds:schemaRef ds:uri="http://purl.org/dc/terms/"/>
    <ds:schemaRef ds:uri="http://schemas.openxmlformats.org/package/2006/metadata/core-properties"/>
    <ds:schemaRef ds:uri="ef145d64-a689-4632-996c-4b7808930515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01E96C-D296-45C2-809C-72DC2E7D0F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Navngitte områder</vt:lpstr>
      </vt:variant>
      <vt:variant>
        <vt:i4>12</vt:i4>
      </vt:variant>
    </vt:vector>
  </HeadingPairs>
  <TitlesOfParts>
    <vt:vector size="24" baseType="lpstr">
      <vt:lpstr>Pulje 1</vt:lpstr>
      <vt:lpstr>Pulje 2</vt:lpstr>
      <vt:lpstr>Pulje 3</vt:lpstr>
      <vt:lpstr>Pulje 4</vt:lpstr>
      <vt:lpstr>Pulje 5</vt:lpstr>
      <vt:lpstr>Pulje 6</vt:lpstr>
      <vt:lpstr>Pulje 7</vt:lpstr>
      <vt:lpstr>Pulje 8</vt:lpstr>
      <vt:lpstr>Pulje 9</vt:lpstr>
      <vt:lpstr>Resultat ØM kategori</vt:lpstr>
      <vt:lpstr>Resultat ØM ranking</vt:lpstr>
      <vt:lpstr>Meltzer-Malone</vt:lpstr>
      <vt:lpstr>'Pulje 1'!Utskriftsområde</vt:lpstr>
      <vt:lpstr>'Pulje 2'!Utskriftsområde</vt:lpstr>
      <vt:lpstr>'Pulje 3'!Utskriftsområde</vt:lpstr>
      <vt:lpstr>'Pulje 4'!Utskriftsområde</vt:lpstr>
      <vt:lpstr>'Pulje 5'!Utskriftsområde</vt:lpstr>
      <vt:lpstr>'Pulje 6'!Utskriftsområde</vt:lpstr>
      <vt:lpstr>'Pulje 7'!Utskriftsområde</vt:lpstr>
      <vt:lpstr>'Pulje 8'!Utskriftsområde</vt:lpstr>
      <vt:lpstr>'Pulje 9'!Utskriftsområde</vt:lpstr>
      <vt:lpstr>'Resultat ØM ranking'!Utskriftsområde</vt:lpstr>
      <vt:lpstr>'Resultat ØM kategori'!Utskriftstitler</vt:lpstr>
      <vt:lpstr>'Resultat ØM ranking'!Utskriftstitler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Hans Martin</cp:lastModifiedBy>
  <cp:lastPrinted>2019-01-27T13:26:23Z</cp:lastPrinted>
  <dcterms:created xsi:type="dcterms:W3CDTF">2001-08-31T20:44:44Z</dcterms:created>
  <dcterms:modified xsi:type="dcterms:W3CDTF">2019-01-28T11:18:06Z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0x010100D894AAE6EF176744940E11D3ADF46EF4</vt:lpwstr>
  </property>
  <property fmtid="{D5CDD505-2E9C-101B-9397-08002B2CF9AE}" pid="4" name="arDokumentkategori">
    <vt:lpwstr>12;#Maler|d59c7581-a5a3-4629-8f67-d19ad3651a9c</vt:lpwstr>
  </property>
</Properties>
</file>