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2a19ccfa46e56c6e/Dokumenter/Vektløfting/ØVR/2020/RM/"/>
    </mc:Choice>
  </mc:AlternateContent>
  <xr:revisionPtr revIDLastSave="0" documentId="14_{D23C1B5D-4480-43BB-B61A-F23BACFAF2E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ULJE 1" sheetId="5" r:id="rId1"/>
    <sheet name="PULJE 2" sheetId="2" r:id="rId2"/>
    <sheet name="PULJE 3" sheetId="6" r:id="rId3"/>
    <sheet name="PULJE 4" sheetId="7" r:id="rId4"/>
    <sheet name="PULJE 5" sheetId="8" r:id="rId5"/>
    <sheet name="PULJE 6" sheetId="9" r:id="rId6"/>
    <sheet name="Meltzer-Faber" sheetId="3" state="hidden" r:id="rId7"/>
    <sheet name="Module1" sheetId="4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j/j73CFEM65n/furnPpzEiz2TJLQ=="/>
    </ext>
  </extLst>
</workbook>
</file>

<file path=xl/calcChain.xml><?xml version="1.0" encoding="utf-8"?>
<calcChain xmlns="http://schemas.openxmlformats.org/spreadsheetml/2006/main">
  <c r="R9" i="8" l="1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 l="1"/>
  <c r="N19" i="7"/>
  <c r="O19" i="7"/>
  <c r="V19" i="7"/>
  <c r="X19" i="7" s="1"/>
  <c r="Y19" i="7" s="1"/>
  <c r="W19" i="7"/>
  <c r="W12" i="8"/>
  <c r="V12" i="8"/>
  <c r="X12" i="8" s="1"/>
  <c r="O12" i="8"/>
  <c r="N12" i="8"/>
  <c r="W16" i="6"/>
  <c r="V16" i="6"/>
  <c r="X16" i="6" s="1"/>
  <c r="Y16" i="6" s="1"/>
  <c r="O16" i="6"/>
  <c r="N16" i="6"/>
  <c r="W17" i="6"/>
  <c r="O17" i="6"/>
  <c r="N17" i="6"/>
  <c r="P17" i="6" s="1"/>
  <c r="W19" i="2"/>
  <c r="O19" i="2"/>
  <c r="N19" i="2"/>
  <c r="P12" i="8" l="1"/>
  <c r="U12" i="8" s="1"/>
  <c r="P19" i="7"/>
  <c r="Q19" i="7"/>
  <c r="P16" i="6"/>
  <c r="Q16" i="6" s="1"/>
  <c r="P19" i="2"/>
  <c r="R19" i="7"/>
  <c r="AA19" i="7"/>
  <c r="Z19" i="7"/>
  <c r="AB19" i="7" s="1"/>
  <c r="U19" i="7"/>
  <c r="Q12" i="8"/>
  <c r="Z12" i="8"/>
  <c r="AB12" i="8"/>
  <c r="U16" i="6"/>
  <c r="Z16" i="6"/>
  <c r="AA16" i="6"/>
  <c r="AB16" i="6"/>
  <c r="U17" i="6"/>
  <c r="Q17" i="6"/>
  <c r="U19" i="2"/>
  <c r="Q19" i="2"/>
  <c r="Y23" i="9"/>
  <c r="X23" i="9"/>
  <c r="W22" i="9"/>
  <c r="AB22" i="9" s="1"/>
  <c r="V22" i="9"/>
  <c r="X22" i="9" s="1"/>
  <c r="Y22" i="9" s="1"/>
  <c r="O22" i="9"/>
  <c r="N22" i="9"/>
  <c r="P22" i="9" s="1"/>
  <c r="W21" i="9"/>
  <c r="AB21" i="9" s="1"/>
  <c r="V21" i="9"/>
  <c r="X21" i="9" s="1"/>
  <c r="Y21" i="9" s="1"/>
  <c r="O21" i="9"/>
  <c r="N21" i="9"/>
  <c r="P21" i="9" s="1"/>
  <c r="W20" i="9"/>
  <c r="V20" i="9"/>
  <c r="X20" i="9" s="1"/>
  <c r="Y20" i="9" s="1"/>
  <c r="N20" i="9"/>
  <c r="O20" i="9"/>
  <c r="W19" i="9"/>
  <c r="V19" i="9"/>
  <c r="X19" i="9" s="1"/>
  <c r="Y19" i="9" s="1"/>
  <c r="N19" i="9"/>
  <c r="O19" i="9"/>
  <c r="W18" i="9"/>
  <c r="AB18" i="9" s="1"/>
  <c r="V18" i="9"/>
  <c r="X18" i="9" s="1"/>
  <c r="Y18" i="9" s="1"/>
  <c r="O18" i="9"/>
  <c r="N18" i="9"/>
  <c r="P18" i="9" s="1"/>
  <c r="W17" i="9"/>
  <c r="V17" i="9"/>
  <c r="X17" i="9" s="1"/>
  <c r="Y17" i="9" s="1"/>
  <c r="O17" i="9"/>
  <c r="N17" i="9"/>
  <c r="W16" i="9"/>
  <c r="V16" i="9"/>
  <c r="X16" i="9" s="1"/>
  <c r="Y16" i="9" s="1"/>
  <c r="N16" i="9"/>
  <c r="O16" i="9"/>
  <c r="W14" i="9"/>
  <c r="AB14" i="9" s="1"/>
  <c r="V14" i="9"/>
  <c r="X14" i="9" s="1"/>
  <c r="Y14" i="9" s="1"/>
  <c r="N14" i="9"/>
  <c r="P14" i="9" s="1"/>
  <c r="O14" i="9"/>
  <c r="W15" i="9"/>
  <c r="V15" i="9"/>
  <c r="X15" i="9" s="1"/>
  <c r="Y15" i="9" s="1"/>
  <c r="O15" i="9"/>
  <c r="N15" i="9"/>
  <c r="V13" i="9"/>
  <c r="X13" i="9" s="1"/>
  <c r="Y13" i="9" s="1"/>
  <c r="W13" i="9"/>
  <c r="O13" i="9"/>
  <c r="N13" i="9"/>
  <c r="P13" i="9" s="1"/>
  <c r="W12" i="9"/>
  <c r="AB12" i="9" s="1"/>
  <c r="V12" i="9"/>
  <c r="X12" i="9" s="1"/>
  <c r="Y12" i="9" s="1"/>
  <c r="N12" i="9"/>
  <c r="P12" i="9" s="1"/>
  <c r="O12" i="9"/>
  <c r="W11" i="9"/>
  <c r="V11" i="9"/>
  <c r="X11" i="9" s="1"/>
  <c r="Y11" i="9" s="1"/>
  <c r="O11" i="9"/>
  <c r="N11" i="9"/>
  <c r="V10" i="9"/>
  <c r="X10" i="9" s="1"/>
  <c r="Y10" i="9" s="1"/>
  <c r="W10" i="9"/>
  <c r="O10" i="9"/>
  <c r="N10" i="9"/>
  <c r="W9" i="9"/>
  <c r="V9" i="9"/>
  <c r="X9" i="9" s="1"/>
  <c r="Y9" i="9" s="1"/>
  <c r="N9" i="9"/>
  <c r="O9" i="9"/>
  <c r="Y24" i="8"/>
  <c r="X24" i="8"/>
  <c r="W23" i="8"/>
  <c r="AB23" i="8"/>
  <c r="V23" i="8"/>
  <c r="X23" i="8"/>
  <c r="Y23" i="8" s="1"/>
  <c r="O23" i="8"/>
  <c r="N23" i="8"/>
  <c r="P23" i="8" s="1"/>
  <c r="W22" i="8"/>
  <c r="AB22" i="8" s="1"/>
  <c r="V22" i="8"/>
  <c r="X22" i="8" s="1"/>
  <c r="Y22" i="8" s="1"/>
  <c r="O22" i="8"/>
  <c r="N22" i="8"/>
  <c r="P22" i="8"/>
  <c r="U22" i="8" s="1"/>
  <c r="V21" i="8"/>
  <c r="X21" i="8"/>
  <c r="Y21" i="8" s="1"/>
  <c r="AA21" i="8" s="1"/>
  <c r="W21" i="8"/>
  <c r="AB21" i="8"/>
  <c r="O21" i="8"/>
  <c r="N21" i="8"/>
  <c r="P21" i="8" s="1"/>
  <c r="W20" i="8"/>
  <c r="AB20" i="8" s="1"/>
  <c r="V20" i="8"/>
  <c r="X20" i="8" s="1"/>
  <c r="Y20" i="8" s="1"/>
  <c r="N20" i="8"/>
  <c r="P20" i="8"/>
  <c r="U20" i="8" s="1"/>
  <c r="O20" i="8"/>
  <c r="W19" i="8"/>
  <c r="V19" i="8"/>
  <c r="X19" i="8" s="1"/>
  <c r="Y19" i="8" s="1"/>
  <c r="N19" i="8"/>
  <c r="P19" i="8" s="1"/>
  <c r="O19" i="8"/>
  <c r="W18" i="8"/>
  <c r="AB18" i="8" s="1"/>
  <c r="V18" i="8"/>
  <c r="X18" i="8"/>
  <c r="Y18" i="8" s="1"/>
  <c r="O18" i="8"/>
  <c r="N18" i="8"/>
  <c r="P18" i="8" s="1"/>
  <c r="W17" i="8"/>
  <c r="V17" i="8"/>
  <c r="X17" i="8" s="1"/>
  <c r="Y17" i="8" s="1"/>
  <c r="O17" i="8"/>
  <c r="N17" i="8"/>
  <c r="W16" i="8"/>
  <c r="AB16" i="8" s="1"/>
  <c r="V16" i="8"/>
  <c r="X16" i="8" s="1"/>
  <c r="Y16" i="8" s="1"/>
  <c r="N16" i="8"/>
  <c r="P16" i="8" s="1"/>
  <c r="O16" i="8"/>
  <c r="W15" i="8"/>
  <c r="V15" i="8"/>
  <c r="X15" i="8" s="1"/>
  <c r="Y15" i="8" s="1"/>
  <c r="N15" i="8"/>
  <c r="P15" i="8" s="1"/>
  <c r="U15" i="8" s="1"/>
  <c r="O15" i="8"/>
  <c r="W14" i="8"/>
  <c r="V14" i="8"/>
  <c r="X14" i="8" s="1"/>
  <c r="Y14" i="8" s="1"/>
  <c r="AA14" i="8" s="1"/>
  <c r="AB14" i="8" s="1"/>
  <c r="O14" i="8"/>
  <c r="N14" i="8"/>
  <c r="W13" i="8"/>
  <c r="AB13" i="8" s="1"/>
  <c r="V13" i="8"/>
  <c r="X13" i="8" s="1"/>
  <c r="Y13" i="8" s="1"/>
  <c r="N13" i="8"/>
  <c r="P13" i="8" s="1"/>
  <c r="O13" i="8"/>
  <c r="W11" i="8"/>
  <c r="V11" i="8"/>
  <c r="X11" i="8" s="1"/>
  <c r="Y11" i="8" s="1"/>
  <c r="N11" i="8"/>
  <c r="P11" i="8" s="1"/>
  <c r="O11" i="8"/>
  <c r="V10" i="8"/>
  <c r="X10" i="8"/>
  <c r="Y10" i="8" s="1"/>
  <c r="W10" i="8"/>
  <c r="O10" i="8"/>
  <c r="N10" i="8"/>
  <c r="P10" i="8" s="1"/>
  <c r="W9" i="8"/>
  <c r="V9" i="8"/>
  <c r="X9" i="8"/>
  <c r="Y9" i="8" s="1"/>
  <c r="N9" i="8"/>
  <c r="O9" i="8"/>
  <c r="Y23" i="7"/>
  <c r="X23" i="7"/>
  <c r="W22" i="7"/>
  <c r="AB22" i="7" s="1"/>
  <c r="V22" i="7"/>
  <c r="X22" i="7" s="1"/>
  <c r="Y22" i="7" s="1"/>
  <c r="O22" i="7"/>
  <c r="N22" i="7"/>
  <c r="P22" i="7" s="1"/>
  <c r="W21" i="7"/>
  <c r="AB21" i="7" s="1"/>
  <c r="V21" i="7"/>
  <c r="X21" i="7" s="1"/>
  <c r="Y21" i="7" s="1"/>
  <c r="O21" i="7"/>
  <c r="N21" i="7"/>
  <c r="P21" i="7" s="1"/>
  <c r="W20" i="7"/>
  <c r="AB20" i="7" s="1"/>
  <c r="V20" i="7"/>
  <c r="X20" i="7" s="1"/>
  <c r="Y20" i="7" s="1"/>
  <c r="O20" i="7"/>
  <c r="N20" i="7"/>
  <c r="P20" i="7" s="1"/>
  <c r="Q20" i="7" s="1"/>
  <c r="W18" i="7"/>
  <c r="AB18" i="7" s="1"/>
  <c r="V18" i="7"/>
  <c r="X18" i="7" s="1"/>
  <c r="Y18" i="7" s="1"/>
  <c r="R18" i="7" s="1"/>
  <c r="O18" i="7"/>
  <c r="N18" i="7"/>
  <c r="P18" i="7" s="1"/>
  <c r="W17" i="7"/>
  <c r="V17" i="7"/>
  <c r="X17" i="7" s="1"/>
  <c r="Y17" i="7" s="1"/>
  <c r="AA17" i="7" s="1"/>
  <c r="O17" i="7"/>
  <c r="N17" i="7"/>
  <c r="W16" i="7"/>
  <c r="V16" i="7"/>
  <c r="X16" i="7" s="1"/>
  <c r="Y16" i="7" s="1"/>
  <c r="O16" i="7"/>
  <c r="N16" i="7"/>
  <c r="W15" i="7"/>
  <c r="V15" i="7"/>
  <c r="X15" i="7" s="1"/>
  <c r="Y15" i="7" s="1"/>
  <c r="R15" i="7" s="1"/>
  <c r="N15" i="7"/>
  <c r="O15" i="7"/>
  <c r="W14" i="7"/>
  <c r="V14" i="7"/>
  <c r="X14" i="7" s="1"/>
  <c r="Y14" i="7" s="1"/>
  <c r="O14" i="7"/>
  <c r="N14" i="7"/>
  <c r="W13" i="7"/>
  <c r="V13" i="7"/>
  <c r="X13" i="7" s="1"/>
  <c r="Y13" i="7" s="1"/>
  <c r="O13" i="7"/>
  <c r="N13" i="7"/>
  <c r="W12" i="7"/>
  <c r="V12" i="7"/>
  <c r="X12" i="7" s="1"/>
  <c r="Y12" i="7" s="1"/>
  <c r="O12" i="7"/>
  <c r="N12" i="7"/>
  <c r="P12" i="7" s="1"/>
  <c r="W11" i="7"/>
  <c r="AB11" i="7" s="1"/>
  <c r="V11" i="7"/>
  <c r="X11" i="7" s="1"/>
  <c r="Y11" i="7" s="1"/>
  <c r="N11" i="7"/>
  <c r="P11" i="7" s="1"/>
  <c r="U11" i="7" s="1"/>
  <c r="O11" i="7"/>
  <c r="W10" i="7"/>
  <c r="V10" i="7"/>
  <c r="X10" i="7" s="1"/>
  <c r="Y10" i="7" s="1"/>
  <c r="R10" i="7" s="1"/>
  <c r="O10" i="7"/>
  <c r="N10" i="7"/>
  <c r="W9" i="7"/>
  <c r="V9" i="7"/>
  <c r="X9" i="7" s="1"/>
  <c r="Y9" i="7" s="1"/>
  <c r="O9" i="7"/>
  <c r="N9" i="7"/>
  <c r="Y25" i="6"/>
  <c r="X25" i="6"/>
  <c r="W24" i="6"/>
  <c r="AB24" i="6" s="1"/>
  <c r="V24" i="6"/>
  <c r="X24" i="6" s="1"/>
  <c r="Y24" i="6" s="1"/>
  <c r="W23" i="6"/>
  <c r="AB23" i="6" s="1"/>
  <c r="V23" i="6"/>
  <c r="X23" i="6" s="1"/>
  <c r="Y23" i="6" s="1"/>
  <c r="W22" i="6"/>
  <c r="AB22" i="6" s="1"/>
  <c r="V22" i="6"/>
  <c r="X22" i="6" s="1"/>
  <c r="Y22" i="6" s="1"/>
  <c r="Q22" i="6"/>
  <c r="W21" i="6"/>
  <c r="AB21" i="6"/>
  <c r="V21" i="6"/>
  <c r="X21" i="6"/>
  <c r="Y21" i="6" s="1"/>
  <c r="W20" i="6"/>
  <c r="V20" i="6"/>
  <c r="X20" i="6" s="1"/>
  <c r="Y20" i="6" s="1"/>
  <c r="N20" i="6"/>
  <c r="O20" i="6"/>
  <c r="V19" i="6"/>
  <c r="X19" i="6" s="1"/>
  <c r="Y19" i="6" s="1"/>
  <c r="W19" i="6"/>
  <c r="O19" i="6"/>
  <c r="N19" i="6"/>
  <c r="W18" i="6"/>
  <c r="V18" i="6"/>
  <c r="X18" i="6" s="1"/>
  <c r="Y18" i="6" s="1"/>
  <c r="O18" i="6"/>
  <c r="N18" i="6"/>
  <c r="W15" i="6"/>
  <c r="AB15" i="6" s="1"/>
  <c r="V15" i="6"/>
  <c r="X15" i="6" s="1"/>
  <c r="Y15" i="6" s="1"/>
  <c r="N15" i="6"/>
  <c r="P15" i="6" s="1"/>
  <c r="O15" i="6"/>
  <c r="W14" i="6"/>
  <c r="V14" i="6"/>
  <c r="X14" i="6"/>
  <c r="Y14" i="6" s="1"/>
  <c r="O14" i="6"/>
  <c r="N14" i="6"/>
  <c r="V13" i="6"/>
  <c r="X13" i="6" s="1"/>
  <c r="Y13" i="6" s="1"/>
  <c r="W13" i="6"/>
  <c r="O13" i="6"/>
  <c r="N13" i="6"/>
  <c r="W12" i="6"/>
  <c r="V12" i="6"/>
  <c r="X12" i="6" s="1"/>
  <c r="Y12" i="6" s="1"/>
  <c r="N12" i="6"/>
  <c r="O12" i="6"/>
  <c r="W11" i="6"/>
  <c r="AB11" i="6" s="1"/>
  <c r="V11" i="6"/>
  <c r="X11" i="6" s="1"/>
  <c r="Y11" i="6" s="1"/>
  <c r="O11" i="6"/>
  <c r="N11" i="6"/>
  <c r="P11" i="6" s="1"/>
  <c r="V10" i="6"/>
  <c r="X10" i="6" s="1"/>
  <c r="Y10" i="6" s="1"/>
  <c r="W10" i="6"/>
  <c r="O10" i="6"/>
  <c r="N10" i="6"/>
  <c r="W9" i="6"/>
  <c r="V9" i="6"/>
  <c r="X9" i="6" s="1"/>
  <c r="Y9" i="6" s="1"/>
  <c r="N9" i="6"/>
  <c r="O9" i="6"/>
  <c r="Y21" i="5"/>
  <c r="X21" i="5"/>
  <c r="W20" i="5"/>
  <c r="AB20" i="5"/>
  <c r="V20" i="5"/>
  <c r="X20" i="5"/>
  <c r="Y20" i="5" s="1"/>
  <c r="O20" i="5"/>
  <c r="N20" i="5"/>
  <c r="P20" i="5" s="1"/>
  <c r="W19" i="5"/>
  <c r="AB19" i="5" s="1"/>
  <c r="V19" i="5"/>
  <c r="X19" i="5" s="1"/>
  <c r="Y19" i="5" s="1"/>
  <c r="O19" i="5"/>
  <c r="N19" i="5"/>
  <c r="P19" i="5" s="1"/>
  <c r="W18" i="5"/>
  <c r="AB18" i="5" s="1"/>
  <c r="V18" i="5"/>
  <c r="X18" i="5" s="1"/>
  <c r="Y18" i="5" s="1"/>
  <c r="O18" i="5"/>
  <c r="N18" i="5"/>
  <c r="P18" i="5"/>
  <c r="W17" i="5"/>
  <c r="V17" i="5"/>
  <c r="X17" i="5"/>
  <c r="Y17" i="5" s="1"/>
  <c r="N17" i="5"/>
  <c r="O17" i="5"/>
  <c r="W16" i="5"/>
  <c r="AB16" i="5" s="1"/>
  <c r="V16" i="5"/>
  <c r="X16" i="5" s="1"/>
  <c r="Y16" i="5" s="1"/>
  <c r="N16" i="5"/>
  <c r="P16" i="5"/>
  <c r="Q16" i="5" s="1"/>
  <c r="U16" i="5"/>
  <c r="O16" i="5"/>
  <c r="W15" i="5"/>
  <c r="V15" i="5"/>
  <c r="X15" i="5"/>
  <c r="Y15" i="5" s="1"/>
  <c r="O15" i="5"/>
  <c r="N15" i="5"/>
  <c r="W14" i="5"/>
  <c r="AB14" i="5" s="1"/>
  <c r="V14" i="5"/>
  <c r="X14" i="5" s="1"/>
  <c r="Y14" i="5" s="1"/>
  <c r="O14" i="5"/>
  <c r="N14" i="5"/>
  <c r="P14" i="5"/>
  <c r="Q14" i="5" s="1"/>
  <c r="W13" i="5"/>
  <c r="V13" i="5"/>
  <c r="X13" i="5" s="1"/>
  <c r="Y13" i="5" s="1"/>
  <c r="O13" i="5"/>
  <c r="N13" i="5"/>
  <c r="P13" i="5" s="1"/>
  <c r="W12" i="5"/>
  <c r="V12" i="5"/>
  <c r="X12" i="5" s="1"/>
  <c r="Y12" i="5" s="1"/>
  <c r="O12" i="5"/>
  <c r="N12" i="5"/>
  <c r="W11" i="5"/>
  <c r="V11" i="5"/>
  <c r="X11" i="5" s="1"/>
  <c r="Y11" i="5" s="1"/>
  <c r="O11" i="5"/>
  <c r="N11" i="5"/>
  <c r="P11" i="5" s="1"/>
  <c r="W10" i="5"/>
  <c r="V10" i="5"/>
  <c r="X10" i="5"/>
  <c r="Y10" i="5" s="1"/>
  <c r="O10" i="5"/>
  <c r="N10" i="5"/>
  <c r="W9" i="5"/>
  <c r="V9" i="5"/>
  <c r="X9" i="5"/>
  <c r="Y9" i="5" s="1"/>
  <c r="O9" i="5"/>
  <c r="N9" i="5"/>
  <c r="N10" i="2"/>
  <c r="O10" i="2"/>
  <c r="P10" i="2"/>
  <c r="Q10" i="2" s="1"/>
  <c r="Y23" i="2"/>
  <c r="X23" i="2"/>
  <c r="V22" i="2"/>
  <c r="X22" i="2" s="1"/>
  <c r="Y22" i="2" s="1"/>
  <c r="W22" i="2"/>
  <c r="AB22" i="2" s="1"/>
  <c r="N22" i="2"/>
  <c r="P22" i="2" s="1"/>
  <c r="Q22" i="2" s="1"/>
  <c r="O22" i="2"/>
  <c r="W21" i="2"/>
  <c r="V21" i="2"/>
  <c r="X21" i="2" s="1"/>
  <c r="Y21" i="2" s="1"/>
  <c r="N21" i="2"/>
  <c r="O21" i="2"/>
  <c r="W20" i="2"/>
  <c r="AB20" i="2" s="1"/>
  <c r="V20" i="2"/>
  <c r="X20" i="2" s="1"/>
  <c r="Y20" i="2" s="1"/>
  <c r="N20" i="2"/>
  <c r="P20" i="2" s="1"/>
  <c r="U20" i="2" s="1"/>
  <c r="O20" i="2"/>
  <c r="W18" i="2"/>
  <c r="V18" i="2"/>
  <c r="X18" i="2" s="1"/>
  <c r="Y18" i="2" s="1"/>
  <c r="AA18" i="2" s="1"/>
  <c r="O18" i="2"/>
  <c r="N18" i="2"/>
  <c r="P18" i="2" s="1"/>
  <c r="W17" i="2"/>
  <c r="V17" i="2"/>
  <c r="X17" i="2" s="1"/>
  <c r="Y17" i="2" s="1"/>
  <c r="AA17" i="2" s="1"/>
  <c r="N17" i="2"/>
  <c r="O17" i="2"/>
  <c r="W16" i="2"/>
  <c r="AB16" i="2" s="1"/>
  <c r="V16" i="2"/>
  <c r="X16" i="2" s="1"/>
  <c r="Y16" i="2" s="1"/>
  <c r="AA16" i="2" s="1"/>
  <c r="O16" i="2"/>
  <c r="N16" i="2"/>
  <c r="P16" i="2" s="1"/>
  <c r="Q16" i="2" s="1"/>
  <c r="W15" i="2"/>
  <c r="V15" i="2"/>
  <c r="X15" i="2" s="1"/>
  <c r="Y15" i="2" s="1"/>
  <c r="N15" i="2"/>
  <c r="O15" i="2"/>
  <c r="W14" i="2"/>
  <c r="AB14" i="2" s="1"/>
  <c r="V14" i="2"/>
  <c r="X14" i="2" s="1"/>
  <c r="Y14" i="2" s="1"/>
  <c r="N14" i="2"/>
  <c r="P14" i="2" s="1"/>
  <c r="Q14" i="2" s="1"/>
  <c r="O14" i="2"/>
  <c r="V13" i="2"/>
  <c r="X13" i="2" s="1"/>
  <c r="Y13" i="2" s="1"/>
  <c r="W13" i="2"/>
  <c r="O13" i="2"/>
  <c r="N13" i="2"/>
  <c r="W11" i="2"/>
  <c r="V11" i="2"/>
  <c r="X11" i="2" s="1"/>
  <c r="Y11" i="2" s="1"/>
  <c r="O11" i="2"/>
  <c r="N11" i="2"/>
  <c r="W10" i="2"/>
  <c r="AB10" i="2" s="1"/>
  <c r="V10" i="2"/>
  <c r="X10" i="2" s="1"/>
  <c r="Y10" i="2" s="1"/>
  <c r="AA10" i="2" s="1"/>
  <c r="W9" i="2"/>
  <c r="V9" i="2"/>
  <c r="X9" i="2" s="1"/>
  <c r="Y9" i="2" s="1"/>
  <c r="N9" i="2"/>
  <c r="O9" i="2"/>
  <c r="Q22" i="8"/>
  <c r="AA22" i="7"/>
  <c r="Z20" i="7"/>
  <c r="Z22" i="6"/>
  <c r="U14" i="5"/>
  <c r="Q18" i="5"/>
  <c r="U18" i="5"/>
  <c r="AB11" i="5"/>
  <c r="U10" i="2"/>
  <c r="AB18" i="2"/>
  <c r="AA20" i="2"/>
  <c r="P19" i="9" l="1"/>
  <c r="Q19" i="9" s="1"/>
  <c r="P11" i="9"/>
  <c r="U11" i="9" s="1"/>
  <c r="P20" i="9"/>
  <c r="U20" i="9" s="1"/>
  <c r="P10" i="9"/>
  <c r="U10" i="9" s="1"/>
  <c r="P9" i="9"/>
  <c r="U9" i="9" s="1"/>
  <c r="P17" i="9"/>
  <c r="Q17" i="9" s="1"/>
  <c r="R17" i="9" s="1"/>
  <c r="P16" i="9"/>
  <c r="U16" i="9" s="1"/>
  <c r="P15" i="9"/>
  <c r="U15" i="9" s="1"/>
  <c r="P9" i="8"/>
  <c r="U9" i="8" s="1"/>
  <c r="P17" i="8"/>
  <c r="P14" i="8"/>
  <c r="Q14" i="8" s="1"/>
  <c r="P15" i="7"/>
  <c r="U15" i="7" s="1"/>
  <c r="P17" i="7"/>
  <c r="U17" i="7" s="1"/>
  <c r="P16" i="7"/>
  <c r="Q16" i="7" s="1"/>
  <c r="P9" i="7"/>
  <c r="U9" i="7" s="1"/>
  <c r="P10" i="7"/>
  <c r="P14" i="7"/>
  <c r="U14" i="7" s="1"/>
  <c r="P13" i="7"/>
  <c r="U13" i="7" s="1"/>
  <c r="P18" i="6"/>
  <c r="Q18" i="6" s="1"/>
  <c r="P13" i="6"/>
  <c r="Q13" i="6" s="1"/>
  <c r="P9" i="6"/>
  <c r="Q9" i="6" s="1"/>
  <c r="P12" i="6"/>
  <c r="U12" i="6" s="1"/>
  <c r="P10" i="6"/>
  <c r="U10" i="6" s="1"/>
  <c r="P20" i="6"/>
  <c r="U20" i="6" s="1"/>
  <c r="P19" i="6"/>
  <c r="Q19" i="6" s="1"/>
  <c r="P14" i="6"/>
  <c r="Q14" i="6" s="1"/>
  <c r="P21" i="2"/>
  <c r="Q21" i="2" s="1"/>
  <c r="P17" i="2"/>
  <c r="U17" i="2" s="1"/>
  <c r="P9" i="2"/>
  <c r="Q9" i="2" s="1"/>
  <c r="P15" i="2"/>
  <c r="Q15" i="2" s="1"/>
  <c r="P13" i="2"/>
  <c r="U13" i="2" s="1"/>
  <c r="P11" i="2"/>
  <c r="P17" i="5"/>
  <c r="U17" i="5" s="1"/>
  <c r="P12" i="5"/>
  <c r="Q12" i="5" s="1"/>
  <c r="P9" i="5"/>
  <c r="P15" i="5"/>
  <c r="Q15" i="5" s="1"/>
  <c r="P10" i="5"/>
  <c r="Q10" i="5" s="1"/>
  <c r="U16" i="7"/>
  <c r="Z10" i="7"/>
  <c r="AB10" i="7" s="1"/>
  <c r="Q10" i="7"/>
  <c r="U16" i="8"/>
  <c r="Q16" i="8"/>
  <c r="Q18" i="8"/>
  <c r="U18" i="8"/>
  <c r="U23" i="8"/>
  <c r="Q23" i="8"/>
  <c r="U13" i="8"/>
  <c r="Q13" i="8"/>
  <c r="Q20" i="8"/>
  <c r="AA16" i="7"/>
  <c r="R16" i="7"/>
  <c r="Z16" i="7"/>
  <c r="AB16" i="7" s="1"/>
  <c r="AA18" i="7"/>
  <c r="AA15" i="7"/>
  <c r="U20" i="7"/>
  <c r="R13" i="7"/>
  <c r="Z13" i="7"/>
  <c r="AB13" i="7" s="1"/>
  <c r="AA13" i="7"/>
  <c r="AA14" i="7"/>
  <c r="Z14" i="7"/>
  <c r="AB14" i="7" s="1"/>
  <c r="R17" i="7"/>
  <c r="Z17" i="7"/>
  <c r="AB17" i="7" s="1"/>
  <c r="U18" i="7"/>
  <c r="Q18" i="7"/>
  <c r="Z18" i="7"/>
  <c r="AA10" i="7"/>
  <c r="Z15" i="7"/>
  <c r="AB15" i="7" s="1"/>
  <c r="Z9" i="7"/>
  <c r="AB9" i="7" s="1"/>
  <c r="AA9" i="7"/>
  <c r="Z11" i="7"/>
  <c r="R11" i="7"/>
  <c r="AA11" i="7"/>
  <c r="Z12" i="7"/>
  <c r="AB12" i="7" s="1"/>
  <c r="R12" i="7"/>
  <c r="AA12" i="7"/>
  <c r="R20" i="7"/>
  <c r="AA20" i="7"/>
  <c r="Q21" i="7"/>
  <c r="U21" i="7"/>
  <c r="Z21" i="7"/>
  <c r="AA21" i="7"/>
  <c r="R21" i="7"/>
  <c r="U22" i="7"/>
  <c r="Q22" i="7"/>
  <c r="R22" i="7"/>
  <c r="Z22" i="7"/>
  <c r="Q11" i="7"/>
  <c r="U19" i="6"/>
  <c r="U11" i="6"/>
  <c r="Q11" i="6"/>
  <c r="U22" i="6"/>
  <c r="Z11" i="6"/>
  <c r="AA11" i="6"/>
  <c r="R11" i="6"/>
  <c r="V17" i="6" s="1"/>
  <c r="X17" i="6" s="1"/>
  <c r="Y17" i="6" s="1"/>
  <c r="R17" i="6" s="1"/>
  <c r="R12" i="6"/>
  <c r="Z12" i="6"/>
  <c r="AA12" i="6"/>
  <c r="AB12" i="6" s="1"/>
  <c r="AA13" i="6"/>
  <c r="AB13" i="6" s="1"/>
  <c r="R13" i="6"/>
  <c r="Z13" i="6"/>
  <c r="Q15" i="6"/>
  <c r="U15" i="6"/>
  <c r="R18" i="6"/>
  <c r="AA18" i="6"/>
  <c r="AB18" i="6" s="1"/>
  <c r="Z18" i="6"/>
  <c r="AA19" i="6"/>
  <c r="AB19" i="6" s="1"/>
  <c r="R19" i="6"/>
  <c r="Z19" i="6"/>
  <c r="AA21" i="6"/>
  <c r="R21" i="6"/>
  <c r="Z21" i="6"/>
  <c r="AA9" i="6"/>
  <c r="AB9" i="6" s="1"/>
  <c r="Z9" i="6"/>
  <c r="Z10" i="6"/>
  <c r="AA10" i="6"/>
  <c r="AB10" i="6" s="1"/>
  <c r="R10" i="6"/>
  <c r="Z14" i="6"/>
  <c r="AA14" i="6"/>
  <c r="AB14" i="6" s="1"/>
  <c r="R14" i="6"/>
  <c r="R15" i="6"/>
  <c r="AA15" i="6"/>
  <c r="Z15" i="6"/>
  <c r="AA20" i="6"/>
  <c r="AB20" i="6" s="1"/>
  <c r="Z20" i="6"/>
  <c r="R20" i="6"/>
  <c r="Q21" i="6"/>
  <c r="U21" i="6"/>
  <c r="R22" i="6"/>
  <c r="AA22" i="6"/>
  <c r="U23" i="6"/>
  <c r="Q23" i="6"/>
  <c r="Z23" i="6"/>
  <c r="AA23" i="6"/>
  <c r="R23" i="6"/>
  <c r="U24" i="6"/>
  <c r="Q24" i="6"/>
  <c r="Z24" i="6"/>
  <c r="AA24" i="6"/>
  <c r="R24" i="6"/>
  <c r="Q10" i="6"/>
  <c r="Z17" i="6"/>
  <c r="AA17" i="6"/>
  <c r="AB17" i="6" s="1"/>
  <c r="U18" i="2"/>
  <c r="Q18" i="2"/>
  <c r="Q20" i="2"/>
  <c r="Q11" i="2"/>
  <c r="R9" i="2"/>
  <c r="V19" i="2" s="1"/>
  <c r="X19" i="2" s="1"/>
  <c r="Y19" i="2" s="1"/>
  <c r="Z9" i="2"/>
  <c r="AB9" i="2" s="1"/>
  <c r="AA9" i="2"/>
  <c r="Z16" i="2"/>
  <c r="R16" i="2"/>
  <c r="Z20" i="2"/>
  <c r="R20" i="2"/>
  <c r="R21" i="2"/>
  <c r="Z21" i="2"/>
  <c r="AA21" i="2"/>
  <c r="AB21" i="2"/>
  <c r="R22" i="2"/>
  <c r="AA22" i="2"/>
  <c r="Z22" i="2"/>
  <c r="U14" i="2"/>
  <c r="U16" i="2"/>
  <c r="R10" i="2"/>
  <c r="Z10" i="2"/>
  <c r="AA11" i="2"/>
  <c r="R11" i="2"/>
  <c r="Z11" i="2"/>
  <c r="AB11" i="2" s="1"/>
  <c r="Z13" i="2"/>
  <c r="AB13" i="2" s="1"/>
  <c r="R13" i="2"/>
  <c r="AA13" i="2"/>
  <c r="Z14" i="2"/>
  <c r="AA14" i="2"/>
  <c r="R14" i="2"/>
  <c r="AA15" i="2"/>
  <c r="R15" i="2"/>
  <c r="Z15" i="2"/>
  <c r="AB15" i="2" s="1"/>
  <c r="R17" i="2"/>
  <c r="Z17" i="2"/>
  <c r="AB17" i="2" s="1"/>
  <c r="Z18" i="2"/>
  <c r="R18" i="2"/>
  <c r="U22" i="2"/>
  <c r="AA11" i="9"/>
  <c r="Z11" i="9"/>
  <c r="R11" i="9"/>
  <c r="AB11" i="9"/>
  <c r="R12" i="9"/>
  <c r="Z12" i="9"/>
  <c r="AA12" i="9"/>
  <c r="Q14" i="9"/>
  <c r="U14" i="9"/>
  <c r="U18" i="9"/>
  <c r="Q18" i="9"/>
  <c r="AA18" i="9"/>
  <c r="R18" i="9"/>
  <c r="Z18" i="9"/>
  <c r="Z19" i="9"/>
  <c r="AB19" i="9" s="1"/>
  <c r="AA19" i="9"/>
  <c r="R19" i="9"/>
  <c r="U21" i="9"/>
  <c r="Q21" i="9"/>
  <c r="Z21" i="9"/>
  <c r="AA21" i="9"/>
  <c r="R21" i="9"/>
  <c r="Q22" i="9"/>
  <c r="U22" i="9"/>
  <c r="R22" i="9"/>
  <c r="Z22" i="9"/>
  <c r="AA22" i="9"/>
  <c r="Z9" i="9"/>
  <c r="AA9" i="9"/>
  <c r="AB9" i="9"/>
  <c r="AA10" i="9"/>
  <c r="Z10" i="9"/>
  <c r="AB10" i="9" s="1"/>
  <c r="U12" i="9"/>
  <c r="Q12" i="9"/>
  <c r="Z13" i="9"/>
  <c r="AB13" i="9" s="1"/>
  <c r="AA13" i="9"/>
  <c r="Z15" i="9"/>
  <c r="AB15" i="9" s="1"/>
  <c r="AA15" i="9"/>
  <c r="Z14" i="9"/>
  <c r="AA14" i="9"/>
  <c r="R14" i="9"/>
  <c r="Z16" i="9"/>
  <c r="AB16" i="9" s="1"/>
  <c r="AA16" i="9"/>
  <c r="Z17" i="9"/>
  <c r="AB17" i="9" s="1"/>
  <c r="AA17" i="9"/>
  <c r="Z20" i="9"/>
  <c r="AB20" i="9" s="1"/>
  <c r="AA20" i="9"/>
  <c r="R20" i="9"/>
  <c r="Q15" i="9"/>
  <c r="R15" i="9" s="1"/>
  <c r="U17" i="9"/>
  <c r="U13" i="9"/>
  <c r="Q13" i="9"/>
  <c r="Q11" i="9"/>
  <c r="Z9" i="8"/>
  <c r="AA9" i="8"/>
  <c r="AB9" i="8"/>
  <c r="Z10" i="8"/>
  <c r="Z11" i="8"/>
  <c r="AA11" i="8"/>
  <c r="AB11" i="8" s="1"/>
  <c r="Z16" i="8"/>
  <c r="AA16" i="8"/>
  <c r="Z17" i="8"/>
  <c r="AA20" i="8"/>
  <c r="U21" i="8"/>
  <c r="Q21" i="8"/>
  <c r="Z21" i="8"/>
  <c r="Z23" i="8"/>
  <c r="AA23" i="8"/>
  <c r="AA17" i="8"/>
  <c r="AB17" i="8" s="1"/>
  <c r="AA10" i="8"/>
  <c r="AB10" i="8" s="1"/>
  <c r="Z20" i="8"/>
  <c r="AA13" i="8"/>
  <c r="Z13" i="8"/>
  <c r="Z14" i="8"/>
  <c r="Z15" i="8"/>
  <c r="AA15" i="8"/>
  <c r="AB15" i="8" s="1"/>
  <c r="AA18" i="8"/>
  <c r="Z18" i="8"/>
  <c r="Z19" i="8"/>
  <c r="AA19" i="8"/>
  <c r="AB19" i="8" s="1"/>
  <c r="AA22" i="8"/>
  <c r="Z22" i="8"/>
  <c r="U17" i="8"/>
  <c r="Q17" i="8"/>
  <c r="Q11" i="8"/>
  <c r="U11" i="8"/>
  <c r="Q10" i="8"/>
  <c r="U10" i="8"/>
  <c r="U19" i="8"/>
  <c r="Q19" i="8"/>
  <c r="Q15" i="8"/>
  <c r="U12" i="7"/>
  <c r="Q12" i="7"/>
  <c r="Q9" i="7"/>
  <c r="R9" i="7" s="1"/>
  <c r="U10" i="7"/>
  <c r="AA9" i="5"/>
  <c r="Z9" i="5"/>
  <c r="R9" i="5"/>
  <c r="R10" i="5"/>
  <c r="AA10" i="5"/>
  <c r="AB10" i="5" s="1"/>
  <c r="Z10" i="5"/>
  <c r="R14" i="5"/>
  <c r="Z14" i="5"/>
  <c r="AA14" i="5"/>
  <c r="R15" i="5"/>
  <c r="AA15" i="5"/>
  <c r="AB15" i="5" s="1"/>
  <c r="Z15" i="5"/>
  <c r="AB9" i="5"/>
  <c r="U11" i="5"/>
  <c r="Q11" i="5"/>
  <c r="R11" i="5"/>
  <c r="AA11" i="5"/>
  <c r="Z11" i="5"/>
  <c r="R12" i="5"/>
  <c r="Z12" i="5"/>
  <c r="AA12" i="5"/>
  <c r="AB12" i="5" s="1"/>
  <c r="R13" i="5"/>
  <c r="AA13" i="5"/>
  <c r="AB13" i="5" s="1"/>
  <c r="Z13" i="5"/>
  <c r="Z16" i="5"/>
  <c r="AA16" i="5"/>
  <c r="R16" i="5"/>
  <c r="AA17" i="5"/>
  <c r="AB17" i="5" s="1"/>
  <c r="Z17" i="5"/>
  <c r="R17" i="5"/>
  <c r="R18" i="5"/>
  <c r="Z18" i="5"/>
  <c r="AA18" i="5"/>
  <c r="U19" i="5"/>
  <c r="Q19" i="5"/>
  <c r="Z19" i="5"/>
  <c r="AA19" i="5"/>
  <c r="R19" i="5"/>
  <c r="Q20" i="5"/>
  <c r="U20" i="5"/>
  <c r="Z20" i="5"/>
  <c r="AA20" i="5"/>
  <c r="R20" i="5"/>
  <c r="U9" i="5"/>
  <c r="U13" i="6"/>
  <c r="U9" i="6"/>
  <c r="U15" i="2"/>
  <c r="U11" i="2"/>
  <c r="Q17" i="2"/>
  <c r="U21" i="2"/>
  <c r="U10" i="5"/>
  <c r="U15" i="5"/>
  <c r="Q9" i="5"/>
  <c r="U13" i="5"/>
  <c r="Q13" i="5"/>
  <c r="U12" i="5"/>
  <c r="U19" i="9" l="1"/>
  <c r="Q20" i="9"/>
  <c r="Q10" i="9"/>
  <c r="Q9" i="9"/>
  <c r="Q16" i="9"/>
  <c r="R16" i="9" s="1"/>
  <c r="Q9" i="8"/>
  <c r="U14" i="8"/>
  <c r="Q15" i="7"/>
  <c r="Q17" i="7"/>
  <c r="Q14" i="7"/>
  <c r="R14" i="7" s="1"/>
  <c r="Q13" i="7"/>
  <c r="U18" i="6"/>
  <c r="Q12" i="6"/>
  <c r="Q20" i="6"/>
  <c r="U14" i="6"/>
  <c r="U9" i="2"/>
  <c r="Q13" i="2"/>
  <c r="Q17" i="5"/>
  <c r="R9" i="9"/>
  <c r="R10" i="9"/>
  <c r="R13" i="9"/>
  <c r="R9" i="6"/>
  <c r="Z19" i="2"/>
  <c r="AB19" i="2" s="1"/>
  <c r="R19" i="2"/>
  <c r="AA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E94AA274-7BB0-D845-9BB8-6C750580AB4B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486B281A-0423-3F4C-9E03-9B2B80C928CF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2370C80E-66DE-9B47-903A-50EC58D146DD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41ABF050-7BFE-5C46-9A7C-94B564D6E3E6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6B3C5D58-136D-C64D-8DE1-24A1B2D7092C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D1738A1D-992D-2F42-B791-502CFFDC0DDB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FF4F5E2D-4BA3-1D43-AD3D-40BC9DF257EF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8A671F79-856E-6947-9C63-7B414BBDE738}">
      <text>
        <r>
          <rPr>
            <sz val="10"/>
            <color rgb="FF000000"/>
            <rFont val="Open Sans"/>
          </rPr>
          <t>======
ID#AAAAJy7jfm0
SLB    (2020-06-19 06:56:19)
Automatisk, ikke skriv I dette feltet
Svar ja/yes til Macro
under opstart</t>
        </r>
      </text>
    </comment>
    <comment ref="U7" authorId="0" shapeId="0" xr:uid="{D632375E-2422-414C-B565-9D9C4B4DB3B3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3" authorId="0" shapeId="0" xr:uid="{8FB70C4D-609A-8046-B525-6DF0C712F7B6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3" authorId="0" shapeId="0" xr:uid="{4B82FA08-A69A-B94A-A907-B5E66C58FB03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ID#AAAAJy7jfm4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4" authorId="0" shapeId="0" xr:uid="{8534D975-D6D3-EB42-802F-97270920D24B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6" authorId="0" shapeId="0" xr:uid="{22AC57FE-C7C8-DD4B-9AF4-9D88787B371C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ID#AAAAJy7jfmw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0" authorId="0" shapeId="0" xr:uid="{293BE6DC-2B33-254C-A3B3-E777C2ACBAD9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ID#AAAAJy7jfl0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2" authorId="0" shapeId="0" xr:uid="{B9667D8D-41B0-0847-8493-EB786FBB6C91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ID#AAAAJy7jfng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100-00000A000000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00000000-0006-0000-0100-00000B000000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00000000-0006-0000-0100-000007000000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00000000-0006-0000-0100-000008000000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00000000-0006-0000-0100-00000C000000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00000000-0006-0000-0100-00000F000000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00000000-0006-0000-0100-000002000000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00000000-0006-0000-0100-000004000000}">
      <text>
        <r>
          <rPr>
            <sz val="10"/>
            <color rgb="FF000000"/>
            <rFont val="Open Sans"/>
          </rPr>
          <t>======
ID#AAAAJy7jfm0
SLB    (2020-06-19 06:56:19)
Automatisk, ikke skriv I dette feltet
Svar ja/yes til Macro
under opstart</t>
        </r>
      </text>
    </comment>
    <comment ref="U7" authorId="0" shapeId="0" xr:uid="{00000000-0006-0000-0100-00000E000000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5" authorId="0" shapeId="0" xr:uid="{6326FCF9-9E0B-4DD4-AE4D-D7A29805603B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5" authorId="0" shapeId="0" xr:uid="{78D18407-1D48-314D-89F2-CB7740401783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ID#AAAAJy7jfm4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6" authorId="0" shapeId="0" xr:uid="{CF382E1A-52FD-AA4E-8BF1-8F0B8F929E0C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8" authorId="0" shapeId="0" xr:uid="{E27ACDB6-8C02-9144-A642-65FD84A71A29}">
      <text>
        <r>
          <rPr>
            <sz val="10"/>
            <color rgb="FF000000"/>
            <rFont val="Open Sans"/>
          </rPr>
          <t>======
ID#AAAAJy7jfmw
Arne H. Pedersen    (2020-06-19 06:56:19)
Navn, klubb, dommer grad</t>
        </r>
      </text>
    </comment>
    <comment ref="C32" authorId="0" shapeId="0" xr:uid="{D07DCCDF-F25F-40A2-940F-532D29741CCD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ID#AAAAJy7jfl0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4" authorId="0" shapeId="0" xr:uid="{BA139D0A-09A1-4589-BBF2-7919A5A5B8AF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ID#AAAAJy7jfng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900DtI+Dzxmvyofrt/jiBrdLs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DA7AA349-2244-7449-BF85-66DC260DF316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FF875B88-0C18-1646-81D2-22051A193B6F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B971BD69-C21A-DF45-84C4-3B1A5C0F2F35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4EDC3777-967A-B740-A05D-2FA8A7ED2BF1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1AAD846A-CBA2-104F-AD65-275A4C1F2942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2E022EC7-E429-7B4B-AAEC-8B02A9F37D42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F32EC305-0AD3-664E-9BD0-1D5245C34E00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7842C053-AD52-4E4C-BDC2-56138DEC6527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ID#AAAAJy7jfm0
</t>
        </r>
        <r>
          <rPr>
            <sz val="10"/>
            <color rgb="FF000000"/>
            <rFont val="Open Sans"/>
          </rPr>
          <t xml:space="preserve">SLB    (2020-06-19 06:56:19)
</t>
        </r>
        <r>
          <rPr>
            <sz val="10"/>
            <color rgb="FF000000"/>
            <rFont val="Open Sans"/>
          </rPr>
          <t xml:space="preserve">Automatisk, ikke skriv I dette feltet
</t>
        </r>
        <r>
          <rPr>
            <sz val="10"/>
            <color rgb="FF000000"/>
            <rFont val="Open Sans"/>
          </rPr>
          <t xml:space="preserve">Svar ja/yes til Macro
</t>
        </r>
        <r>
          <rPr>
            <sz val="10"/>
            <color rgb="FF000000"/>
            <rFont val="Open Sans"/>
          </rPr>
          <t>under opstart</t>
        </r>
      </text>
    </comment>
    <comment ref="U7" authorId="0" shapeId="0" xr:uid="{F290153E-F23B-4044-B89A-392593F04272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7" authorId="0" shapeId="0" xr:uid="{49DF1AEC-FB0F-4736-BC43-0A6B101A5D78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7" authorId="0" shapeId="0" xr:uid="{A4038125-3AEE-9741-AC80-AF7137778AF8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ID#AAAAJy7jfm4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8" authorId="0" shapeId="0" xr:uid="{C7F27EA2-1823-BE4B-B06F-DAE3836132AF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30" authorId="0" shapeId="0" xr:uid="{FE4FBD3F-B35D-384A-AFA8-06415E42C60B}">
      <text>
        <r>
          <rPr>
            <sz val="10"/>
            <color rgb="FF000000"/>
            <rFont val="Open Sans"/>
          </rPr>
          <t>======
ID#AAAAJy7jfmw
Arne H. Pedersen    (2020-06-19 06:56:19)
Navn, klubb, dommer grad</t>
        </r>
      </text>
    </comment>
    <comment ref="C34" authorId="0" shapeId="0" xr:uid="{D821ACBA-F499-DD43-8386-64933CBE20A3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ID#AAAAJy7jfms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6" authorId="0" shapeId="0" xr:uid="{F89912DD-BD23-49E7-BABC-E23D8BD7B941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ID#AAAAJy7jfng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E665E767-808B-3F42-AE43-25F6C474C75A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56F80777-E25A-1C46-8C90-5B86E4DF0415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3A4156A7-508A-8048-8365-3C007B698169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9AAF7EDE-1256-454C-9723-E5E5B62909ED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C7736584-E226-684C-B8F6-5AE791AC1369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DDCD02D4-41BE-CB4A-A651-2AC06C1F9A8C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5F146B5C-8AD0-7540-B201-A39417C393B1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F1930197-EA11-384D-BFD5-B2949B0EC6D5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ID#AAAAJy7jfm0
</t>
        </r>
        <r>
          <rPr>
            <sz val="10"/>
            <color rgb="FF000000"/>
            <rFont val="Open Sans"/>
          </rPr>
          <t xml:space="preserve">SLB    (2020-06-19 06:56:19)
</t>
        </r>
        <r>
          <rPr>
            <sz val="10"/>
            <color rgb="FF000000"/>
            <rFont val="Open Sans"/>
          </rPr>
          <t xml:space="preserve">Automatisk, ikke skriv I dette feltet
</t>
        </r>
        <r>
          <rPr>
            <sz val="10"/>
            <color rgb="FF000000"/>
            <rFont val="Open Sans"/>
          </rPr>
          <t xml:space="preserve">Svar ja/yes til Macro
</t>
        </r>
        <r>
          <rPr>
            <sz val="10"/>
            <color rgb="FF000000"/>
            <rFont val="Open Sans"/>
          </rPr>
          <t>under opstart</t>
        </r>
      </text>
    </comment>
    <comment ref="U7" authorId="0" shapeId="0" xr:uid="{86ADD77B-ED2B-DD42-854F-B0967C80FF36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5" authorId="0" shapeId="0" xr:uid="{9ECA53D5-CBD9-48E0-BFD7-3B468B5F21E3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5" authorId="0" shapeId="0" xr:uid="{713ACA4B-74DC-8247-9661-042152F862A7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ID#AAAAJy7jfnI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6" authorId="0" shapeId="0" xr:uid="{661DEC84-E3C1-8A42-A85B-2CDCC5702792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ID#AAAAJy7jfm8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8" authorId="0" shapeId="0" xr:uid="{83E9E1C1-E24A-A348-9B00-B01234416BCA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ID#AAAAJy7jfnA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2" authorId="0" shapeId="0" xr:uid="{E73F3FED-08EA-404A-A65F-348A79E30532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ID#AAAAJy7jfl0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4" authorId="0" shapeId="0" xr:uid="{129F05B4-8624-463D-8973-A048C348BF11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ID#AAAAJy7jfng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250DC3FE-829F-AC41-8DC9-A6A7649666BC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6D67CA41-E955-1D46-94AE-04A88912BC8B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003D2654-AF0B-6E4E-9776-DA0B9492C14C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A8CAD790-F1BA-A841-B46F-E293B11DA83F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D6F0C26B-4BF5-4540-988A-19F0634E2618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80B8B717-3C50-0141-A508-87EF3E810984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04CBA7B1-9CE1-7046-A5B4-E9FABDF32B95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CE79D65D-586E-F84D-B19A-E2B96FC13B3C}">
      <text>
        <r>
          <rPr>
            <sz val="10"/>
            <color rgb="FF000000"/>
            <rFont val="Open Sans"/>
          </rPr>
          <t>======
ID#AAAAJy7jfm0
SLB    (2020-06-19 06:56:19)
Automatisk, ikke skriv I dette feltet
Svar ja/yes til Macro
under opstart</t>
        </r>
      </text>
    </comment>
    <comment ref="U7" authorId="0" shapeId="0" xr:uid="{F5099C55-F537-F846-816A-AF08545C2360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6" authorId="0" shapeId="0" xr:uid="{A2D8C989-8DC0-42A9-83FE-7DFAB2359ED8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7" authorId="0" shapeId="0" xr:uid="{862D5A5D-403A-3643-B354-996718A553E9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ID#AAAAJy7jfm8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9" authorId="0" shapeId="0" xr:uid="{C525837D-8829-E44C-910E-41905EB89E70}">
      <text>
        <r>
          <rPr>
            <sz val="10"/>
            <color rgb="FF000000"/>
            <rFont val="Open Sans"/>
          </rPr>
          <t>======
ID#AAAAJy7jfnA
Arne H. Pedersen    (2020-06-19 06:56:19)
Navn, klubb, dommer grad</t>
        </r>
      </text>
    </comment>
    <comment ref="C33" authorId="0" shapeId="0" xr:uid="{4E2D3629-9A00-47A9-8548-8C6D360A8CF0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ID#AAAAJy7jfl0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5" authorId="0" shapeId="0" xr:uid="{9F0F1BB0-1B5C-4054-BE5F-41D269C6B317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ID#AAAAJy7jfng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B95CBDF6-434D-0441-9D0D-361E69E6219F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B0ECFC03-B2EB-704E-89D6-20B6D349FCEE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F9B0E0F9-DBE9-5248-BE81-74A791475A28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D7DF03AD-369B-E44A-AF25-EC630AFC5F7B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3AFBA80E-703D-274A-B273-299A716DE3EF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2281B073-F04C-8543-93DE-988109ABC931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CB2651E4-FDDB-C74F-99E5-536F31C2C34F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F3692704-3E75-AF4E-8258-17FA1CB71429}">
      <text>
        <r>
          <rPr>
            <sz val="10"/>
            <color rgb="FF000000"/>
            <rFont val="Open Sans"/>
          </rPr>
          <t>======
ID#AAAAJy7jfm0
SLB    (2020-06-19 06:56:19)
Automatisk, ikke skriv I dette feltet
Svar ja/yes til Macro
under opstart</t>
        </r>
      </text>
    </comment>
    <comment ref="U7" authorId="0" shapeId="0" xr:uid="{4C569E51-739C-C146-A1B6-39F3CD34F9E3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5" authorId="0" shapeId="0" xr:uid="{B7712AEC-030B-4787-AF67-A0F1E0964D18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5" authorId="0" shapeId="0" xr:uid="{EBE6F041-09F2-9542-9B51-BB5F458E899B}">
      <text>
        <r>
          <rPr>
            <sz val="10"/>
            <color rgb="FF000000"/>
            <rFont val="Open Sans"/>
          </rPr>
          <t>======
ID#AAAAJy7jfnI
Arne H. Pedersen    (2020-06-19 06:56:19)
Navn, klubb, dommer grad</t>
        </r>
      </text>
    </comment>
    <comment ref="I26" authorId="0" shapeId="0" xr:uid="{F60BD701-AAF3-AC40-A5D5-9E143EE234A6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ID#AAAAJy7jfm8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8" authorId="0" shapeId="0" xr:uid="{6628A3D3-E2C7-D94C-82C5-0F05AF028216}">
      <text>
        <r>
          <rPr>
            <sz val="10"/>
            <color rgb="FF000000"/>
            <rFont val="Open Sans"/>
          </rPr>
          <t>======
ID#AAAAJy7jfnA
Arne H. Pedersen    (2020-06-19 06:56:19)
Navn, klubb, dommer grad</t>
        </r>
      </text>
    </comment>
    <comment ref="C32" authorId="0" shapeId="0" xr:uid="{BAA5570F-4750-47D8-9842-6AF4B177B33A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ID#AAAAJy7jfl0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4" authorId="0" shapeId="0" xr:uid="{5E10DAD6-FECC-4FE6-9286-CEB23C5834B1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ID#AAAAJy7jfng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</comments>
</file>

<file path=xl/sharedStrings.xml><?xml version="1.0" encoding="utf-8"?>
<sst xmlns="http://schemas.openxmlformats.org/spreadsheetml/2006/main" count="654" uniqueCount="177">
  <si>
    <t>S t e v n e p r o t o k o l l</t>
  </si>
  <si>
    <t>Norges Vektløfterforbund</t>
  </si>
  <si>
    <t>Stevnekat:</t>
  </si>
  <si>
    <t>Arrangør:</t>
  </si>
  <si>
    <t>Sted:</t>
  </si>
  <si>
    <t>Dato:</t>
  </si>
  <si>
    <t>Pulje:</t>
  </si>
  <si>
    <t>meltzer</t>
  </si>
  <si>
    <t>Vekt-</t>
  </si>
  <si>
    <t>Kropps-</t>
  </si>
  <si>
    <t xml:space="preserve"> Kate-</t>
  </si>
  <si>
    <t>Fødsels-</t>
  </si>
  <si>
    <t>St</t>
  </si>
  <si>
    <t>Navn</t>
  </si>
  <si>
    <t>Lag</t>
  </si>
  <si>
    <t>Rykk</t>
  </si>
  <si>
    <t>Støt</t>
  </si>
  <si>
    <t xml:space="preserve">    Beste forsøk i</t>
  </si>
  <si>
    <t>Sammen-</t>
  </si>
  <si>
    <t>Poeng</t>
  </si>
  <si>
    <t>Pl.</t>
  </si>
  <si>
    <t>Rek.</t>
  </si>
  <si>
    <t>Sinclair Coeff.</t>
  </si>
  <si>
    <t>faber</t>
  </si>
  <si>
    <t>klasse</t>
  </si>
  <si>
    <t>vekt</t>
  </si>
  <si>
    <t>gori</t>
  </si>
  <si>
    <t>dato</t>
  </si>
  <si>
    <t>nr</t>
  </si>
  <si>
    <t xml:space="preserve">      hver øvelse</t>
  </si>
  <si>
    <t>lagt</t>
  </si>
  <si>
    <t>Veteran</t>
  </si>
  <si>
    <t>Kjønn</t>
  </si>
  <si>
    <t>Alder</t>
  </si>
  <si>
    <t>menn</t>
  </si>
  <si>
    <t>kvinner</t>
  </si>
  <si>
    <t>gyldig</t>
  </si>
  <si>
    <t xml:space="preserve"> </t>
  </si>
  <si>
    <t>Stevnets leder:</t>
  </si>
  <si>
    <t xml:space="preserve">Dommere:                                  </t>
  </si>
  <si>
    <t>Jury:</t>
  </si>
  <si>
    <t>Chief Marshall:</t>
  </si>
  <si>
    <t>Sekretær:</t>
  </si>
  <si>
    <t>Tidtaker:</t>
  </si>
  <si>
    <t>Speaker:</t>
  </si>
  <si>
    <t>Beskrivelse Rekorder:</t>
  </si>
  <si>
    <t>Notater:</t>
  </si>
  <si>
    <t>Ny Sinclair tablell benyttes fra 1.1.2018</t>
  </si>
  <si>
    <t>Meltzer-Faber</t>
  </si>
  <si>
    <t>Poeng menn</t>
  </si>
  <si>
    <t>Poeng kvinner</t>
  </si>
  <si>
    <t>49.0</t>
  </si>
  <si>
    <t>SK</t>
  </si>
  <si>
    <t>55.0</t>
  </si>
  <si>
    <t>59.0</t>
  </si>
  <si>
    <t>64.0</t>
  </si>
  <si>
    <t>71.0</t>
  </si>
  <si>
    <t>76.0</t>
  </si>
  <si>
    <t>Skivepåsettere:</t>
  </si>
  <si>
    <t>Regionsmesterskap</t>
  </si>
  <si>
    <t>Østlandet Vektløfterregion</t>
  </si>
  <si>
    <t>CF Fredrikstad</t>
  </si>
  <si>
    <t xml:space="preserve">June Hansen </t>
  </si>
  <si>
    <t>Gjøvik AK</t>
  </si>
  <si>
    <t>UK</t>
  </si>
  <si>
    <t>81+</t>
  </si>
  <si>
    <t>87.0</t>
  </si>
  <si>
    <t>87+</t>
  </si>
  <si>
    <t>Spydeberg Atletene</t>
  </si>
  <si>
    <t>JK</t>
  </si>
  <si>
    <t>Maja Bjørnstad</t>
  </si>
  <si>
    <t>Elverum AK</t>
  </si>
  <si>
    <t>Kristin Rogstad Karlsen</t>
  </si>
  <si>
    <t>Marthe Eklund</t>
  </si>
  <si>
    <t>Charlotte Marthinsen</t>
  </si>
  <si>
    <t>67.0</t>
  </si>
  <si>
    <t>73.0</t>
  </si>
  <si>
    <t>81.0</t>
  </si>
  <si>
    <t>89.0</t>
  </si>
  <si>
    <t>UM</t>
  </si>
  <si>
    <t>Emil Viktor Sveum</t>
  </si>
  <si>
    <t>Alexander L. Tronsgård</t>
  </si>
  <si>
    <t>Filip Bø Guldbransen</t>
  </si>
  <si>
    <t>IL Kraftsport</t>
  </si>
  <si>
    <t>Tobias Aarvold</t>
  </si>
  <si>
    <t>William Sedlak</t>
  </si>
  <si>
    <t>Samuel Rafteseth</t>
  </si>
  <si>
    <t>Eirik Nilsen</t>
  </si>
  <si>
    <t>Marie Haakstad</t>
  </si>
  <si>
    <t>Kine Krøs</t>
  </si>
  <si>
    <t xml:space="preserve">Kaya Kristiansen </t>
  </si>
  <si>
    <t>Sara D. Jacobsen</t>
  </si>
  <si>
    <t>Ragnhild Haug Lillegård</t>
  </si>
  <si>
    <t>Susanne Linnea Leer</t>
  </si>
  <si>
    <t xml:space="preserve">Karoline Merli </t>
  </si>
  <si>
    <t>Oslo Atletklubb</t>
  </si>
  <si>
    <t>Lena Richter</t>
  </si>
  <si>
    <t>Sara Broe Østvold</t>
  </si>
  <si>
    <t xml:space="preserve">Evelina Galaibo </t>
  </si>
  <si>
    <t>SM</t>
  </si>
  <si>
    <t xml:space="preserve">Marco Mogueis </t>
  </si>
  <si>
    <t xml:space="preserve">Adrian Liland </t>
  </si>
  <si>
    <t>T&amp;IL National</t>
  </si>
  <si>
    <t>Trygve Stenrud Nilsen</t>
  </si>
  <si>
    <t>M1</t>
  </si>
  <si>
    <t>Mauricio Kjeldner</t>
  </si>
  <si>
    <t>M2</t>
  </si>
  <si>
    <t>Robert Grønland</t>
  </si>
  <si>
    <t xml:space="preserve">Jonas Nord </t>
  </si>
  <si>
    <t>Jonas Grønstad</t>
  </si>
  <si>
    <t>Tinna Ringsaker</t>
  </si>
  <si>
    <t>Ane Westrheim</t>
  </si>
  <si>
    <t>Hanna Jørstad</t>
  </si>
  <si>
    <t xml:space="preserve">Rebecca Tiffin </t>
  </si>
  <si>
    <t>K2</t>
  </si>
  <si>
    <t>Hege Grønland</t>
  </si>
  <si>
    <t>Melissa Schanche</t>
  </si>
  <si>
    <t>Eva Kristin K. Erikson</t>
  </si>
  <si>
    <t>Christiania AK</t>
  </si>
  <si>
    <t>Elin Trosten</t>
  </si>
  <si>
    <t>Reza Benorouz</t>
  </si>
  <si>
    <t>Sven Erik Engen</t>
  </si>
  <si>
    <t>96.0</t>
  </si>
  <si>
    <t>102.0</t>
  </si>
  <si>
    <t>109.0</t>
  </si>
  <si>
    <t>M6</t>
  </si>
  <si>
    <t>M4</t>
  </si>
  <si>
    <t xml:space="preserve">Kenneth Friberg </t>
  </si>
  <si>
    <t>Geir Hestmann</t>
  </si>
  <si>
    <t>Pål Andersen</t>
  </si>
  <si>
    <t>Cornelius Wiedswang</t>
  </si>
  <si>
    <t xml:space="preserve">Jørgen Kjellevand </t>
  </si>
  <si>
    <t>Andre Vaz de Lima</t>
  </si>
  <si>
    <t>Andreas Nordmo Skauen</t>
  </si>
  <si>
    <t>Madeleine Janeck</t>
  </si>
  <si>
    <t>Nicolai Roness, Christian Lysenstøen</t>
  </si>
  <si>
    <t xml:space="preserve">Ole Aas T&amp;IL National int II  </t>
  </si>
  <si>
    <t xml:space="preserve">Kine Krøs,  Sara Broe Østvold, Kristin Rogstad Karlsen, Jonas Grønstad </t>
  </si>
  <si>
    <t>Kristin Rogstad Karlsen, Arild Nilsen, Eirik Nilsen og Joakim Lindalen.</t>
  </si>
  <si>
    <t xml:space="preserve">Joakim Lindalen, Marte Bjørnstad, June Hansen, Kenneth Friberg </t>
  </si>
  <si>
    <t>Kaya Kristiansen, Kine Krøs, Evelina Galaibo, Richard Minge</t>
  </si>
  <si>
    <t>61.0</t>
  </si>
  <si>
    <t>Arne Vestrheim</t>
  </si>
  <si>
    <t>Richard Minge T&amp;IL National F,</t>
  </si>
  <si>
    <t>John Lund, Lenja AK, F</t>
  </si>
  <si>
    <t>-</t>
  </si>
  <si>
    <t>Daniel Strømsborg Roness</t>
  </si>
  <si>
    <t>Steinar Alexander Aas, T&amp;IL National, F</t>
  </si>
  <si>
    <t>Innveiing M</t>
  </si>
  <si>
    <t>Innveiing K</t>
  </si>
  <si>
    <t>**</t>
  </si>
  <si>
    <t>Daniel Strømsborg Roness, Støt, 155 kg, Sammenlagt, 275 kg.</t>
  </si>
  <si>
    <t>Sara Broe Østvold,  Melissa Schanche, Tinna Ringsaker, Jonas Nord.</t>
  </si>
  <si>
    <t>***</t>
  </si>
  <si>
    <t>Mauricio Kjeldner, Rykk 88 kg, Støt 115 kg, Sammenlagt 203 kg</t>
  </si>
  <si>
    <t>Marie Haakstad, Rykk 58, kg, Sammenlagt 128 kg</t>
  </si>
  <si>
    <t xml:space="preserve">Christian Lysenstøen, Spydeberg Atletene, F </t>
  </si>
  <si>
    <t>Asta Rønning Fjærli, Oslo Atletklubb, F</t>
  </si>
  <si>
    <t>Nicolai Roness, Gjøvik Atletklubb, F</t>
  </si>
  <si>
    <t>Andreas Nordmo Skauen, Oslo Atletklubb, F</t>
  </si>
  <si>
    <t>Trygve Stenrud Nilsen, Oslo Atkletklubb, F</t>
  </si>
  <si>
    <t>Knut Villund, Oslo Atletklubb, F</t>
  </si>
  <si>
    <t xml:space="preserve">Hege Grønland, Elverum Atletklubb, F </t>
  </si>
  <si>
    <t xml:space="preserve">Rebecca Tiffin, Oslo Atletklubb, F </t>
  </si>
  <si>
    <t>Arild Nilsen, Elin Trosten, Nina Humlevik,  Andre Lima</t>
  </si>
  <si>
    <t>Rebecca Tiffin, Oslo Atletklubb, F</t>
  </si>
  <si>
    <t>Arne Tveter, Lenja Atletklubb, F</t>
  </si>
  <si>
    <t>Mauricio Kjeldner Spydeberg Atletene, R</t>
  </si>
  <si>
    <t>Leik Simon Aas, T&amp;IL National, F og John Lund, Lenja AK, F</t>
  </si>
  <si>
    <t>John Lund Lenja Atletklubb, F, Ole Jacob Aas, T&amp;IL National, int II</t>
  </si>
  <si>
    <t>Steinar Aleksander Aas, T&amp;IL National, F</t>
  </si>
  <si>
    <t>Leik Simon Aas, T&amp;IL National, F</t>
  </si>
  <si>
    <t>Asta Rønning Fjærli</t>
  </si>
  <si>
    <t>Rebecca Tiffin, Oslo Atletklubb, F og John Lund, Lenja AK, F</t>
  </si>
  <si>
    <t xml:space="preserve">Ragnhild Haug Lillegård, Oslo Atletklubb, F </t>
  </si>
  <si>
    <t>Daniel Strømsborg Roness, Spydeberg Atletene, F</t>
  </si>
  <si>
    <t>Ragnhild Haug Lilegård, Oslo Atletklubb,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</si>
</sst>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;[Red]0.0"/>
    <numFmt numFmtId="166" formatCode="dd/mm/yy"/>
    <numFmt numFmtId="167" formatCode="0;[Red]0"/>
    <numFmt numFmtId="168" formatCode="0.000000"/>
    <numFmt numFmtId="169" formatCode="General;[Red]\-General"/>
    <numFmt numFmtId="170" formatCode="0.000"/>
  </numFmts>
  <fonts count="23">
    <font>
      <sz val="10"/>
      <color rgb="FF000000"/>
      <name val="Open Sans"/>
    </font>
    <font>
      <sz val="10"/>
      <color theme="1"/>
      <name val="Times New Roman"/>
      <family val="1"/>
    </font>
    <font>
      <sz val="28"/>
      <color theme="1"/>
      <name val="Arial Black"/>
      <family val="2"/>
    </font>
    <font>
      <b/>
      <sz val="10"/>
      <color theme="1"/>
      <name val="Times New Roman"/>
      <family val="1"/>
    </font>
    <font>
      <sz val="18"/>
      <color theme="1"/>
      <name val="Arial Black"/>
      <family val="2"/>
    </font>
    <font>
      <sz val="10"/>
      <color theme="1"/>
      <name val="Open San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Calibri"/>
      <family val="2"/>
    </font>
    <font>
      <b/>
      <i/>
      <sz val="10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167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49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167" fontId="8" fillId="0" borderId="12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8" fillId="0" borderId="14" xfId="0" applyNumberFormat="1" applyFont="1" applyBorder="1" applyAlignment="1">
      <alignment horizontal="center" vertical="center"/>
    </xf>
    <xf numFmtId="167" fontId="8" fillId="0" borderId="15" xfId="0" applyNumberFormat="1" applyFont="1" applyBorder="1" applyAlignment="1">
      <alignment horizontal="center" vertical="center"/>
    </xf>
    <xf numFmtId="167" fontId="8" fillId="0" borderId="16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4" xfId="0" applyFont="1" applyBorder="1"/>
    <xf numFmtId="164" fontId="13" fillId="0" borderId="4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169" fontId="13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3" fillId="0" borderId="0" xfId="0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/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6" fillId="0" borderId="0" xfId="0" applyFont="1"/>
    <xf numFmtId="0" fontId="14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/>
    <xf numFmtId="164" fontId="1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6" fillId="0" borderId="0" xfId="0" applyFont="1"/>
    <xf numFmtId="170" fontId="16" fillId="0" borderId="0" xfId="0" applyNumberFormat="1" applyFont="1"/>
    <xf numFmtId="0" fontId="17" fillId="0" borderId="0" xfId="0" applyFont="1"/>
    <xf numFmtId="1" fontId="16" fillId="0" borderId="0" xfId="0" applyNumberFormat="1" applyFont="1"/>
    <xf numFmtId="170" fontId="18" fillId="0" borderId="0" xfId="0" applyNumberFormat="1" applyFont="1" applyAlignment="1">
      <alignment horizontal="right" vertical="center"/>
    </xf>
    <xf numFmtId="170" fontId="18" fillId="3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170" fontId="5" fillId="0" borderId="0" xfId="0" applyNumberFormat="1" applyFont="1"/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right"/>
    </xf>
    <xf numFmtId="166" fontId="22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/>
    <xf numFmtId="0" fontId="2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14" fontId="22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336"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71C7B5CD-DC2D-694E-8882-868EA1D5D3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14300"/>
          <a:ext cx="8763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0DB203E3-18B0-F94B-B1EC-DD67758A3D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14300"/>
          <a:ext cx="8763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7A7AE93F-2F9C-F74A-A0A1-3B066DD65A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14300"/>
          <a:ext cx="8763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4149D5A0-5B73-CA43-A356-59069FFBD4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14300"/>
          <a:ext cx="8763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09CF9DFE-7709-1442-8CD0-766E99868C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14300"/>
          <a:ext cx="876300" cy="1133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EB98-6BE5-6349-9F29-BEB83FB85842}">
  <sheetPr>
    <tabColor rgb="FF00B050"/>
    <pageSetUpPr fitToPage="1"/>
  </sheetPr>
  <dimension ref="A1:AB996"/>
  <sheetViews>
    <sheetView showGridLines="0" tabSelected="1" workbookViewId="0">
      <selection activeCell="Q9" sqref="Q9"/>
    </sheetView>
  </sheetViews>
  <sheetFormatPr baseColWidth="10" defaultColWidth="14.33203125" defaultRowHeight="15" customHeight="1"/>
  <cols>
    <col min="1" max="1" width="6.33203125" customWidth="1"/>
    <col min="2" max="2" width="8.5546875" customWidth="1"/>
    <col min="3" max="3" width="6.33203125" customWidth="1"/>
    <col min="4" max="4" width="10.5546875" customWidth="1"/>
    <col min="5" max="5" width="3.77734375" customWidth="1"/>
    <col min="6" max="6" width="27.6640625" customWidth="1"/>
    <col min="7" max="7" width="20.44140625" customWidth="1"/>
    <col min="8" max="13" width="7.21875" customWidth="1"/>
    <col min="14" max="16" width="7.5546875" customWidth="1"/>
    <col min="17" max="17" width="10.5546875" customWidth="1"/>
    <col min="18" max="18" width="11.33203125" customWidth="1"/>
    <col min="19" max="20" width="5.6640625" customWidth="1"/>
    <col min="21" max="21" width="14.21875" customWidth="1"/>
    <col min="22" max="24" width="9.21875" hidden="1" customWidth="1"/>
    <col min="25" max="25" width="7.77734375" hidden="1" customWidth="1"/>
    <col min="26" max="28" width="9.21875" hidden="1" customWidth="1"/>
  </cols>
  <sheetData>
    <row r="1" spans="1:28" ht="53.25" customHeight="1">
      <c r="A1" s="1"/>
      <c r="B1" s="1"/>
      <c r="C1" s="2"/>
      <c r="D1" s="1"/>
      <c r="E1" s="1"/>
      <c r="F1" s="112" t="s">
        <v>0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3" t="s">
        <v>1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9" t="s">
        <v>2</v>
      </c>
      <c r="C5" s="114" t="s">
        <v>59</v>
      </c>
      <c r="D5" s="109"/>
      <c r="E5" s="109"/>
      <c r="F5" s="109"/>
      <c r="G5" s="9" t="s">
        <v>3</v>
      </c>
      <c r="H5" s="114" t="s">
        <v>60</v>
      </c>
      <c r="I5" s="109"/>
      <c r="J5" s="109"/>
      <c r="K5" s="109"/>
      <c r="L5" s="9" t="s">
        <v>4</v>
      </c>
      <c r="M5" s="115" t="s">
        <v>61</v>
      </c>
      <c r="N5" s="109"/>
      <c r="O5" s="109"/>
      <c r="P5" s="109"/>
      <c r="Q5" s="9" t="s">
        <v>5</v>
      </c>
      <c r="R5" s="94">
        <v>44121</v>
      </c>
      <c r="S5" s="10" t="s">
        <v>6</v>
      </c>
      <c r="T5" s="11">
        <v>1</v>
      </c>
      <c r="U5" s="80"/>
      <c r="V5" s="80"/>
      <c r="W5" s="80"/>
      <c r="X5" s="80"/>
      <c r="Y5" s="80"/>
      <c r="Z5" s="80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54</v>
      </c>
      <c r="B9" s="53">
        <v>57.65</v>
      </c>
      <c r="C9" s="54" t="s">
        <v>64</v>
      </c>
      <c r="D9" s="35">
        <v>38135</v>
      </c>
      <c r="E9" s="36">
        <v>2</v>
      </c>
      <c r="F9" s="55" t="s">
        <v>62</v>
      </c>
      <c r="G9" s="55" t="s">
        <v>63</v>
      </c>
      <c r="H9" s="56">
        <v>40</v>
      </c>
      <c r="I9" s="57">
        <v>43</v>
      </c>
      <c r="J9" s="58">
        <v>45</v>
      </c>
      <c r="K9" s="59">
        <v>55</v>
      </c>
      <c r="L9" s="60">
        <v>-60</v>
      </c>
      <c r="M9" s="60">
        <v>60</v>
      </c>
      <c r="N9" s="38">
        <f t="shared" ref="N9:N20" si="0">IF(MAX(H9:J9)&lt;0,0,TRUNC(MAX(H9:J9)/1)*1)</f>
        <v>45</v>
      </c>
      <c r="O9" s="38">
        <f t="shared" ref="O9:O20" si="1">IF(MAX(K9:M9)&lt;0,0,TRUNC(MAX(K9:M9)/1)*1)</f>
        <v>60</v>
      </c>
      <c r="P9" s="38">
        <f t="shared" ref="P9:P20" si="2">IF(N9=0,0,IF(O9=0,0,SUM(N9:O9)))</f>
        <v>105</v>
      </c>
      <c r="Q9" s="39">
        <f t="shared" ref="Q9:Q20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145.61519852897797</v>
      </c>
      <c r="R9" s="40" t="str">
        <f t="shared" ref="R9:R20" si="4">IF(Y9=1,Q9*AB9,"")</f>
        <v/>
      </c>
      <c r="S9" s="41">
        <v>1</v>
      </c>
      <c r="T9" s="42"/>
      <c r="U9" s="43">
        <f t="shared" ref="U9:U20" si="5">IF(P9="","",IF(B9="","",IF((W9="k"),IF(B9&gt;153.655,1,IF(B9&lt;28,10^(0.783497476*LOG10(28/153.655)^2),10^(0.783497476*LOG10(B9/153.655)^2))),IF(B9&gt;175.508,1,IF(B9&lt;32,10^(0.75194503*LOG10(32/175.508)^2),10^(0.75194503*LOG10(B9/175.508)^2))))))</f>
        <v>1.386811414561695</v>
      </c>
      <c r="V9" s="44">
        <f>R5</f>
        <v>44121</v>
      </c>
      <c r="W9" s="75" t="str">
        <f t="shared" ref="W9:W20" si="6">IF(ISNUMBER(FIND("M",C9)),"m",IF(ISNUMBER(FIND("K",C9)),"k"))</f>
        <v>k</v>
      </c>
      <c r="X9" s="45">
        <f t="shared" ref="X9:X20" si="7">IF(OR(D9="",V9=""),0,(YEAR(V9)-YEAR(D9)))</f>
        <v>16</v>
      </c>
      <c r="Y9" s="46">
        <f t="shared" ref="Y9:Y20" si="8">IF(X9&gt;34,1,0)</f>
        <v>0</v>
      </c>
      <c r="Z9" s="47" t="b">
        <f>IF(Y9=1,LOOKUP(X9,'Meltzer-Faber'!A3:A63,'Meltzer-Faber'!B3:B63))</f>
        <v>0</v>
      </c>
      <c r="AA9" s="48" t="b">
        <f>IF(Y9=1,LOOKUP(X9,'Meltzer-Faber'!A3:A63,'Meltzer-Faber'!C3:C63))</f>
        <v>0</v>
      </c>
      <c r="AB9" s="48" t="b">
        <f t="shared" ref="AB9:AB20" si="9">IF(W9="m",Z9,IF(W9="k",AA9,""))</f>
        <v>0</v>
      </c>
    </row>
    <row r="10" spans="1:28" ht="19.5" customHeight="1">
      <c r="A10" s="52" t="s">
        <v>54</v>
      </c>
      <c r="B10" s="53">
        <v>57.55</v>
      </c>
      <c r="C10" s="54" t="s">
        <v>64</v>
      </c>
      <c r="D10" s="35">
        <v>38628</v>
      </c>
      <c r="E10" s="36">
        <v>6</v>
      </c>
      <c r="F10" s="61" t="s">
        <v>134</v>
      </c>
      <c r="G10" s="55" t="s">
        <v>63</v>
      </c>
      <c r="H10" s="56">
        <v>25</v>
      </c>
      <c r="I10" s="57">
        <v>30</v>
      </c>
      <c r="J10" s="58">
        <v>33</v>
      </c>
      <c r="K10" s="59">
        <v>35</v>
      </c>
      <c r="L10" s="60">
        <v>38</v>
      </c>
      <c r="M10" s="60">
        <v>40</v>
      </c>
      <c r="N10" s="38">
        <f t="shared" si="0"/>
        <v>33</v>
      </c>
      <c r="O10" s="38">
        <f t="shared" si="1"/>
        <v>40</v>
      </c>
      <c r="P10" s="38">
        <f t="shared" si="2"/>
        <v>73</v>
      </c>
      <c r="Q10" s="40">
        <f t="shared" si="3"/>
        <v>101.35466179321659</v>
      </c>
      <c r="R10" s="40" t="str">
        <f t="shared" si="4"/>
        <v/>
      </c>
      <c r="S10" s="49">
        <v>2</v>
      </c>
      <c r="T10" s="50" t="s">
        <v>37</v>
      </c>
      <c r="U10" s="43">
        <f t="shared" si="5"/>
        <v>1.3884200245646108</v>
      </c>
      <c r="V10" s="44">
        <f>R5</f>
        <v>44121</v>
      </c>
      <c r="W10" s="75" t="str">
        <f t="shared" si="6"/>
        <v>k</v>
      </c>
      <c r="X10" s="45">
        <f t="shared" si="7"/>
        <v>15</v>
      </c>
      <c r="Y10" s="46">
        <f t="shared" si="8"/>
        <v>0</v>
      </c>
      <c r="Z10" s="47" t="b">
        <f>IF(Y10=1,LOOKUP(X10,'Meltzer-Faber'!A3:A63,'Meltzer-Faber'!B3:B63))</f>
        <v>0</v>
      </c>
      <c r="AA10" s="48" t="b">
        <f>IF(Y10=1,LOOKUP(X10,'Meltzer-Faber'!A3:A63,'Meltzer-Faber'!C3:C63))</f>
        <v>0</v>
      </c>
      <c r="AB10" s="48" t="b">
        <f t="shared" si="9"/>
        <v>0</v>
      </c>
    </row>
    <row r="11" spans="1:28" ht="19.5" customHeight="1">
      <c r="A11" s="52"/>
      <c r="B11" s="53"/>
      <c r="C11" s="54"/>
      <c r="D11" s="35"/>
      <c r="E11" s="36"/>
      <c r="F11" s="61"/>
      <c r="G11" s="55"/>
      <c r="H11" s="56"/>
      <c r="I11" s="57"/>
      <c r="J11" s="58"/>
      <c r="K11" s="59"/>
      <c r="L11" s="60"/>
      <c r="M11" s="60"/>
      <c r="N11" s="38">
        <f t="shared" si="0"/>
        <v>0</v>
      </c>
      <c r="O11" s="38">
        <f t="shared" si="1"/>
        <v>0</v>
      </c>
      <c r="P11" s="38">
        <f t="shared" si="2"/>
        <v>0</v>
      </c>
      <c r="Q11" s="40" t="str">
        <f t="shared" si="3"/>
        <v/>
      </c>
      <c r="R11" s="40" t="str">
        <f t="shared" si="4"/>
        <v/>
      </c>
      <c r="S11" s="49"/>
      <c r="T11" s="50"/>
      <c r="U11" s="43" t="str">
        <f t="shared" si="5"/>
        <v/>
      </c>
      <c r="V11" s="44">
        <f>R5</f>
        <v>44121</v>
      </c>
      <c r="W11" s="75" t="b">
        <f t="shared" si="6"/>
        <v>0</v>
      </c>
      <c r="X11" s="45">
        <f t="shared" si="7"/>
        <v>0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str">
        <f t="shared" si="9"/>
        <v/>
      </c>
    </row>
    <row r="12" spans="1:28" ht="19.5" customHeight="1">
      <c r="A12" s="52" t="s">
        <v>56</v>
      </c>
      <c r="B12" s="53">
        <v>69.400000000000006</v>
      </c>
      <c r="C12" s="54" t="s">
        <v>69</v>
      </c>
      <c r="D12" s="35">
        <v>37401</v>
      </c>
      <c r="E12" s="36">
        <v>8</v>
      </c>
      <c r="F12" s="61" t="s">
        <v>70</v>
      </c>
      <c r="G12" s="55" t="s">
        <v>71</v>
      </c>
      <c r="H12" s="56">
        <v>45</v>
      </c>
      <c r="I12" s="57">
        <v>49</v>
      </c>
      <c r="J12" s="58">
        <v>51</v>
      </c>
      <c r="K12" s="59">
        <v>63</v>
      </c>
      <c r="L12" s="60">
        <v>65</v>
      </c>
      <c r="M12" s="60">
        <v>67</v>
      </c>
      <c r="N12" s="38">
        <f t="shared" si="0"/>
        <v>51</v>
      </c>
      <c r="O12" s="38">
        <f t="shared" si="1"/>
        <v>67</v>
      </c>
      <c r="P12" s="38">
        <f t="shared" si="2"/>
        <v>118</v>
      </c>
      <c r="Q12" s="40">
        <f t="shared" si="3"/>
        <v>146.29821893916215</v>
      </c>
      <c r="R12" s="40" t="str">
        <f t="shared" si="4"/>
        <v/>
      </c>
      <c r="S12" s="49">
        <v>1</v>
      </c>
      <c r="T12" s="50"/>
      <c r="U12" s="43">
        <f t="shared" si="5"/>
        <v>1.2398154147386624</v>
      </c>
      <c r="V12" s="44">
        <f>R5</f>
        <v>44121</v>
      </c>
      <c r="W12" s="75" t="str">
        <f t="shared" si="6"/>
        <v>k</v>
      </c>
      <c r="X12" s="45">
        <f t="shared" si="7"/>
        <v>18</v>
      </c>
      <c r="Y12" s="46">
        <f t="shared" si="8"/>
        <v>0</v>
      </c>
      <c r="Z12" s="47" t="b">
        <f>IF(Y12=1,LOOKUP(X12,'Meltzer-Faber'!A3:A63,'Meltzer-Faber'!B3:B63))</f>
        <v>0</v>
      </c>
      <c r="AA12" s="48" t="b">
        <f>IF(Y12=1,LOOKUP(X12,'Meltzer-Faber'!A3:A63,'Meltzer-Faber'!C3:C63))</f>
        <v>0</v>
      </c>
      <c r="AB12" s="48" t="b">
        <f t="shared" si="9"/>
        <v>0</v>
      </c>
    </row>
    <row r="13" spans="1:28" ht="19.5" customHeight="1">
      <c r="A13" s="52" t="s">
        <v>56</v>
      </c>
      <c r="B13" s="53">
        <v>70.849999999999994</v>
      </c>
      <c r="C13" s="54" t="s">
        <v>69</v>
      </c>
      <c r="D13" s="35">
        <v>37378</v>
      </c>
      <c r="E13" s="36">
        <v>13</v>
      </c>
      <c r="F13" s="61" t="s">
        <v>72</v>
      </c>
      <c r="G13" s="55" t="s">
        <v>68</v>
      </c>
      <c r="H13" s="56">
        <v>42</v>
      </c>
      <c r="I13" s="57">
        <v>45</v>
      </c>
      <c r="J13" s="58">
        <v>-48</v>
      </c>
      <c r="K13" s="59">
        <v>56</v>
      </c>
      <c r="L13" s="60">
        <v>60</v>
      </c>
      <c r="M13" s="60">
        <v>64</v>
      </c>
      <c r="N13" s="38">
        <f t="shared" si="0"/>
        <v>45</v>
      </c>
      <c r="O13" s="38">
        <f t="shared" si="1"/>
        <v>64</v>
      </c>
      <c r="P13" s="38">
        <f t="shared" si="2"/>
        <v>109</v>
      </c>
      <c r="Q13" s="40">
        <f t="shared" si="3"/>
        <v>133.65621775147048</v>
      </c>
      <c r="R13" s="40" t="str">
        <f t="shared" si="4"/>
        <v/>
      </c>
      <c r="S13" s="49">
        <v>2</v>
      </c>
      <c r="T13" s="50"/>
      <c r="U13" s="43">
        <f t="shared" si="5"/>
        <v>1.2262038325822979</v>
      </c>
      <c r="V13" s="44">
        <f>R5</f>
        <v>44121</v>
      </c>
      <c r="W13" s="75" t="str">
        <f t="shared" si="6"/>
        <v>k</v>
      </c>
      <c r="X13" s="45">
        <f t="shared" si="7"/>
        <v>18</v>
      </c>
      <c r="Y13" s="46">
        <f t="shared" si="8"/>
        <v>0</v>
      </c>
      <c r="Z13" s="47" t="b">
        <f>IF(Y13=1,LOOKUP(X13,'Meltzer-Faber'!A3:A63,'Meltzer-Faber'!B3:B63))</f>
        <v>0</v>
      </c>
      <c r="AA13" s="48" t="b">
        <f>IF(Y13=1,LOOKUP(X13,'Meltzer-Faber'!A3:A63,'Meltzer-Faber'!C3:C63))</f>
        <v>0</v>
      </c>
      <c r="AB13" s="48" t="b">
        <f t="shared" si="9"/>
        <v>0</v>
      </c>
    </row>
    <row r="14" spans="1:28" ht="19.5" customHeight="1">
      <c r="A14" s="52"/>
      <c r="B14" s="53"/>
      <c r="C14" s="54"/>
      <c r="D14" s="35"/>
      <c r="E14" s="36"/>
      <c r="F14" s="61"/>
      <c r="G14" s="55"/>
      <c r="H14" s="56"/>
      <c r="I14" s="57"/>
      <c r="J14" s="58"/>
      <c r="K14" s="59"/>
      <c r="L14" s="60"/>
      <c r="M14" s="60"/>
      <c r="N14" s="38">
        <f t="shared" si="0"/>
        <v>0</v>
      </c>
      <c r="O14" s="38">
        <f t="shared" si="1"/>
        <v>0</v>
      </c>
      <c r="P14" s="38">
        <f t="shared" si="2"/>
        <v>0</v>
      </c>
      <c r="Q14" s="40" t="str">
        <f t="shared" si="3"/>
        <v/>
      </c>
      <c r="R14" s="40" t="str">
        <f t="shared" si="4"/>
        <v/>
      </c>
      <c r="S14" s="49"/>
      <c r="T14" s="50" t="s">
        <v>37</v>
      </c>
      <c r="U14" s="43" t="str">
        <f t="shared" si="5"/>
        <v/>
      </c>
      <c r="V14" s="44">
        <f>R5</f>
        <v>44121</v>
      </c>
      <c r="W14" s="75" t="b">
        <f t="shared" si="6"/>
        <v>0</v>
      </c>
      <c r="X14" s="45">
        <f t="shared" si="7"/>
        <v>0</v>
      </c>
      <c r="Y14" s="46">
        <f t="shared" si="8"/>
        <v>0</v>
      </c>
      <c r="Z14" s="47" t="b">
        <f>IF(Y14=1,LOOKUP(X14,'Meltzer-Faber'!A3:A63,'Meltzer-Faber'!B3:B63))</f>
        <v>0</v>
      </c>
      <c r="AA14" s="48" t="b">
        <f>IF(Y14=1,LOOKUP(X14,'Meltzer-Faber'!A3:A63,'Meltzer-Faber'!C3:C63))</f>
        <v>0</v>
      </c>
      <c r="AB14" s="48" t="str">
        <f t="shared" si="9"/>
        <v/>
      </c>
    </row>
    <row r="15" spans="1:28" ht="19.5" customHeight="1">
      <c r="A15" s="52" t="s">
        <v>65</v>
      </c>
      <c r="B15" s="53">
        <v>94.75</v>
      </c>
      <c r="C15" s="54" t="s">
        <v>64</v>
      </c>
      <c r="D15" s="35">
        <v>38635</v>
      </c>
      <c r="E15" s="36">
        <v>5</v>
      </c>
      <c r="F15" s="61" t="s">
        <v>73</v>
      </c>
      <c r="G15" s="55" t="s">
        <v>63</v>
      </c>
      <c r="H15" s="56">
        <v>48</v>
      </c>
      <c r="I15" s="57">
        <v>51</v>
      </c>
      <c r="J15" s="58">
        <v>54</v>
      </c>
      <c r="K15" s="59">
        <v>58</v>
      </c>
      <c r="L15" s="60">
        <v>61</v>
      </c>
      <c r="M15" s="60">
        <v>66</v>
      </c>
      <c r="N15" s="38">
        <f t="shared" si="0"/>
        <v>54</v>
      </c>
      <c r="O15" s="38">
        <f t="shared" si="1"/>
        <v>66</v>
      </c>
      <c r="P15" s="38">
        <f t="shared" si="2"/>
        <v>120</v>
      </c>
      <c r="Q15" s="40">
        <f t="shared" si="3"/>
        <v>129.93399262223889</v>
      </c>
      <c r="R15" s="40" t="str">
        <f t="shared" si="4"/>
        <v/>
      </c>
      <c r="S15" s="49">
        <v>1</v>
      </c>
      <c r="T15" s="50"/>
      <c r="U15" s="43">
        <f t="shared" si="5"/>
        <v>1.0827832718519907</v>
      </c>
      <c r="V15" s="44">
        <f>R5</f>
        <v>44121</v>
      </c>
      <c r="W15" s="75" t="str">
        <f t="shared" si="6"/>
        <v>k</v>
      </c>
      <c r="X15" s="45">
        <f t="shared" si="7"/>
        <v>15</v>
      </c>
      <c r="Y15" s="46">
        <f t="shared" si="8"/>
        <v>0</v>
      </c>
      <c r="Z15" s="47" t="b">
        <f>IF(Y15=1,LOOKUP(X15,'Meltzer-Faber'!A3:A63,'Meltzer-Faber'!B3:B63))</f>
        <v>0</v>
      </c>
      <c r="AA15" s="48" t="b">
        <f>IF(Y15=1,LOOKUP(X15,'Meltzer-Faber'!A3:A63,'Meltzer-Faber'!C3:C63))</f>
        <v>0</v>
      </c>
      <c r="AB15" s="48" t="b">
        <f t="shared" si="9"/>
        <v>0</v>
      </c>
    </row>
    <row r="16" spans="1:28" ht="19.5" customHeight="1">
      <c r="A16" s="52"/>
      <c r="B16" s="53"/>
      <c r="C16" s="54"/>
      <c r="D16" s="35"/>
      <c r="E16" s="36"/>
      <c r="F16" s="61"/>
      <c r="G16" s="55"/>
      <c r="H16" s="56"/>
      <c r="I16" s="57"/>
      <c r="J16" s="58"/>
      <c r="K16" s="59"/>
      <c r="L16" s="60"/>
      <c r="M16" s="60"/>
      <c r="N16" s="38">
        <f t="shared" si="0"/>
        <v>0</v>
      </c>
      <c r="O16" s="38">
        <f t="shared" si="1"/>
        <v>0</v>
      </c>
      <c r="P16" s="38">
        <f t="shared" si="2"/>
        <v>0</v>
      </c>
      <c r="Q16" s="40" t="str">
        <f t="shared" si="3"/>
        <v/>
      </c>
      <c r="R16" s="40" t="str">
        <f t="shared" si="4"/>
        <v/>
      </c>
      <c r="S16" s="49"/>
      <c r="T16" s="50"/>
      <c r="U16" s="43" t="str">
        <f t="shared" si="5"/>
        <v/>
      </c>
      <c r="V16" s="44">
        <f>R5</f>
        <v>44121</v>
      </c>
      <c r="W16" s="75" t="b">
        <f t="shared" si="6"/>
        <v>0</v>
      </c>
      <c r="X16" s="45">
        <f t="shared" si="7"/>
        <v>0</v>
      </c>
      <c r="Y16" s="46">
        <f t="shared" si="8"/>
        <v>0</v>
      </c>
      <c r="Z16" s="47" t="b">
        <f>IF(Y16=1,LOOKUP(X16,'Meltzer-Faber'!A3:A63,'Meltzer-Faber'!B3:B63))</f>
        <v>0</v>
      </c>
      <c r="AA16" s="48" t="b">
        <f>IF(Y16=1,LOOKUP(X16,'Meltzer-Faber'!A3:A63,'Meltzer-Faber'!C3:C63))</f>
        <v>0</v>
      </c>
      <c r="AB16" s="48" t="str">
        <f t="shared" si="9"/>
        <v/>
      </c>
    </row>
    <row r="17" spans="1:28" ht="19.5" customHeight="1">
      <c r="A17" s="52" t="s">
        <v>67</v>
      </c>
      <c r="B17" s="53">
        <v>113.6</v>
      </c>
      <c r="C17" s="54" t="s">
        <v>69</v>
      </c>
      <c r="D17" s="35">
        <v>37077</v>
      </c>
      <c r="E17" s="36">
        <v>1</v>
      </c>
      <c r="F17" s="61" t="s">
        <v>74</v>
      </c>
      <c r="G17" s="55" t="s">
        <v>95</v>
      </c>
      <c r="H17" s="56">
        <v>48</v>
      </c>
      <c r="I17" s="57">
        <v>53</v>
      </c>
      <c r="J17" s="58">
        <v>-55</v>
      </c>
      <c r="K17" s="59">
        <v>62</v>
      </c>
      <c r="L17" s="60">
        <v>68</v>
      </c>
      <c r="M17" s="60">
        <v>-72</v>
      </c>
      <c r="N17" s="38">
        <f t="shared" si="0"/>
        <v>53</v>
      </c>
      <c r="O17" s="38">
        <f t="shared" si="1"/>
        <v>68</v>
      </c>
      <c r="P17" s="38">
        <f t="shared" si="2"/>
        <v>121</v>
      </c>
      <c r="Q17" s="40">
        <f t="shared" si="3"/>
        <v>124.81464739735202</v>
      </c>
      <c r="R17" s="40" t="str">
        <f t="shared" si="4"/>
        <v/>
      </c>
      <c r="S17" s="49">
        <v>1</v>
      </c>
      <c r="T17" s="50"/>
      <c r="U17" s="43">
        <f t="shared" si="5"/>
        <v>1.0315260115483638</v>
      </c>
      <c r="V17" s="44">
        <f>R5</f>
        <v>44121</v>
      </c>
      <c r="W17" s="75" t="str">
        <f t="shared" si="6"/>
        <v>k</v>
      </c>
      <c r="X17" s="45">
        <f t="shared" si="7"/>
        <v>19</v>
      </c>
      <c r="Y17" s="46">
        <f t="shared" si="8"/>
        <v>0</v>
      </c>
      <c r="Z17" s="47" t="b">
        <f>IF(Y17=1,LOOKUP(X17,'Meltzer-Faber'!A3:A63,'Meltzer-Faber'!B3:B63))</f>
        <v>0</v>
      </c>
      <c r="AA17" s="48" t="b">
        <f>IF(Y17=1,LOOKUP(X17,'Meltzer-Faber'!A3:A63,'Meltzer-Faber'!C3:C63))</f>
        <v>0</v>
      </c>
      <c r="AB17" s="48" t="b">
        <f t="shared" si="9"/>
        <v>0</v>
      </c>
    </row>
    <row r="18" spans="1:28" ht="19.5" customHeight="1">
      <c r="A18" s="52"/>
      <c r="B18" s="53"/>
      <c r="C18" s="54"/>
      <c r="D18" s="35"/>
      <c r="E18" s="36"/>
      <c r="F18" s="61"/>
      <c r="G18" s="55"/>
      <c r="H18" s="56"/>
      <c r="I18" s="57"/>
      <c r="J18" s="58"/>
      <c r="K18" s="59"/>
      <c r="L18" s="60"/>
      <c r="M18" s="60"/>
      <c r="N18" s="38">
        <f t="shared" si="0"/>
        <v>0</v>
      </c>
      <c r="O18" s="38">
        <f t="shared" si="1"/>
        <v>0</v>
      </c>
      <c r="P18" s="38">
        <f t="shared" si="2"/>
        <v>0</v>
      </c>
      <c r="Q18" s="40" t="str">
        <f t="shared" si="3"/>
        <v/>
      </c>
      <c r="R18" s="40" t="str">
        <f t="shared" si="4"/>
        <v/>
      </c>
      <c r="S18" s="49"/>
      <c r="T18" s="50"/>
      <c r="U18" s="43" t="str">
        <f t="shared" si="5"/>
        <v/>
      </c>
      <c r="V18" s="44">
        <f>R5</f>
        <v>44121</v>
      </c>
      <c r="W18" s="75" t="b">
        <f t="shared" si="6"/>
        <v>0</v>
      </c>
      <c r="X18" s="45">
        <f t="shared" si="7"/>
        <v>0</v>
      </c>
      <c r="Y18" s="46">
        <f t="shared" si="8"/>
        <v>0</v>
      </c>
      <c r="Z18" s="47" t="b">
        <f>IF(Y18=1,LOOKUP(X18,'Meltzer-Faber'!A3:A63,'Meltzer-Faber'!B3:B63))</f>
        <v>0</v>
      </c>
      <c r="AA18" s="48" t="b">
        <f>IF(Y18=1,LOOKUP(X18,'Meltzer-Faber'!A3:A63,'Meltzer-Faber'!C3:C63))</f>
        <v>0</v>
      </c>
      <c r="AB18" s="48" t="str">
        <f t="shared" si="9"/>
        <v/>
      </c>
    </row>
    <row r="19" spans="1:28" ht="19.5" customHeight="1">
      <c r="A19" s="52"/>
      <c r="B19" s="53"/>
      <c r="C19" s="54"/>
      <c r="D19" s="35"/>
      <c r="E19" s="36"/>
      <c r="F19" s="61"/>
      <c r="G19" s="55"/>
      <c r="H19" s="56"/>
      <c r="I19" s="57"/>
      <c r="J19" s="58"/>
      <c r="K19" s="59"/>
      <c r="L19" s="60"/>
      <c r="M19" s="60"/>
      <c r="N19" s="38">
        <f t="shared" si="0"/>
        <v>0</v>
      </c>
      <c r="O19" s="38">
        <f t="shared" si="1"/>
        <v>0</v>
      </c>
      <c r="P19" s="38">
        <f t="shared" si="2"/>
        <v>0</v>
      </c>
      <c r="Q19" s="40" t="str">
        <f t="shared" si="3"/>
        <v/>
      </c>
      <c r="R19" s="40" t="str">
        <f t="shared" si="4"/>
        <v/>
      </c>
      <c r="S19" s="49"/>
      <c r="T19" s="50"/>
      <c r="U19" s="43" t="str">
        <f t="shared" si="5"/>
        <v/>
      </c>
      <c r="V19" s="44">
        <f>R5</f>
        <v>44121</v>
      </c>
      <c r="W19" s="75" t="b">
        <f t="shared" si="6"/>
        <v>0</v>
      </c>
      <c r="X19" s="45">
        <f t="shared" si="7"/>
        <v>0</v>
      </c>
      <c r="Y19" s="46">
        <f t="shared" si="8"/>
        <v>0</v>
      </c>
      <c r="Z19" s="47" t="b">
        <f>IF(Y19=1,LOOKUP(X19,'Meltzer-Faber'!A3:A63,'Meltzer-Faber'!B3:B63))</f>
        <v>0</v>
      </c>
      <c r="AA19" s="48" t="b">
        <f>IF(Y19=1,LOOKUP(X19,'Meltzer-Faber'!A3:A63,'Meltzer-Faber'!C3:C63))</f>
        <v>0</v>
      </c>
      <c r="AB19" s="48" t="str">
        <f t="shared" si="9"/>
        <v/>
      </c>
    </row>
    <row r="20" spans="1:28" ht="19.5" customHeight="1">
      <c r="A20" s="52"/>
      <c r="B20" s="53"/>
      <c r="C20" s="54"/>
      <c r="D20" s="35"/>
      <c r="E20" s="36"/>
      <c r="F20" s="61"/>
      <c r="G20" s="55"/>
      <c r="H20" s="56"/>
      <c r="I20" s="57"/>
      <c r="J20" s="58"/>
      <c r="K20" s="59"/>
      <c r="L20" s="60"/>
      <c r="M20" s="60"/>
      <c r="N20" s="38">
        <f t="shared" si="0"/>
        <v>0</v>
      </c>
      <c r="O20" s="38">
        <f t="shared" si="1"/>
        <v>0</v>
      </c>
      <c r="P20" s="62">
        <f t="shared" si="2"/>
        <v>0</v>
      </c>
      <c r="Q20" s="63" t="str">
        <f t="shared" si="3"/>
        <v/>
      </c>
      <c r="R20" s="40" t="str">
        <f t="shared" si="4"/>
        <v/>
      </c>
      <c r="S20" s="64"/>
      <c r="T20" s="65"/>
      <c r="U20" s="43" t="str">
        <f t="shared" si="5"/>
        <v/>
      </c>
      <c r="V20" s="44">
        <f>R5</f>
        <v>44121</v>
      </c>
      <c r="W20" s="75" t="b">
        <f t="shared" si="6"/>
        <v>0</v>
      </c>
      <c r="X20" s="45">
        <f t="shared" si="7"/>
        <v>0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str">
        <f t="shared" si="9"/>
        <v/>
      </c>
    </row>
    <row r="21" spans="1:28" ht="9" customHeight="1">
      <c r="A21" s="66"/>
      <c r="B21" s="67"/>
      <c r="C21" s="68"/>
      <c r="D21" s="69"/>
      <c r="E21" s="69"/>
      <c r="F21" s="66"/>
      <c r="G21" s="66"/>
      <c r="H21" s="70"/>
      <c r="I21" s="71"/>
      <c r="J21" s="70"/>
      <c r="K21" s="70" t="s">
        <v>37</v>
      </c>
      <c r="L21" s="70"/>
      <c r="M21" s="70"/>
      <c r="N21" s="68"/>
      <c r="O21" s="68"/>
      <c r="P21" s="68"/>
      <c r="Q21" s="72"/>
      <c r="R21" s="72"/>
      <c r="S21" s="72"/>
      <c r="T21" s="73"/>
      <c r="U21" s="74"/>
      <c r="V21" s="1"/>
      <c r="W21" s="75"/>
      <c r="X21" s="45">
        <f>(YEAR(V21)-YEAR(D21))</f>
        <v>0</v>
      </c>
      <c r="Y21" s="46">
        <f>IF(X22&gt;34,1,0)</f>
        <v>0</v>
      </c>
      <c r="Z21" s="76"/>
      <c r="AA21" s="74"/>
      <c r="AB21" s="74"/>
    </row>
    <row r="22" spans="1:28" ht="12.75" customHeight="1">
      <c r="A22" s="1"/>
      <c r="B22" s="1"/>
      <c r="C22" s="2"/>
      <c r="D22" s="1"/>
      <c r="E22" s="1"/>
      <c r="F22" s="6"/>
      <c r="G22" s="6"/>
      <c r="H22" s="8"/>
      <c r="I22" s="7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4"/>
      <c r="V22" s="4"/>
      <c r="W22" s="4"/>
      <c r="X22" s="4"/>
      <c r="Y22" s="1"/>
      <c r="Z22" s="4"/>
      <c r="AA22" s="78"/>
      <c r="AB22" s="78"/>
    </row>
    <row r="23" spans="1:28" ht="12.75" customHeight="1">
      <c r="A23" s="79" t="s">
        <v>38</v>
      </c>
      <c r="C23" s="108" t="s">
        <v>156</v>
      </c>
      <c r="D23" s="110"/>
      <c r="E23" s="110"/>
      <c r="F23" s="110"/>
      <c r="G23" s="81" t="s">
        <v>39</v>
      </c>
      <c r="H23" s="80">
        <v>1</v>
      </c>
      <c r="I23" s="111" t="s">
        <v>147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80"/>
      <c r="V23" s="80"/>
      <c r="W23" s="80"/>
      <c r="X23" s="80"/>
      <c r="Y23" s="1"/>
      <c r="Z23" s="80"/>
      <c r="AA23" s="13"/>
      <c r="AB23" s="13"/>
    </row>
    <row r="24" spans="1:28" ht="12.75" customHeight="1">
      <c r="A24" s="80"/>
      <c r="C24" s="108" t="s">
        <v>37</v>
      </c>
      <c r="D24" s="110"/>
      <c r="E24" s="110"/>
      <c r="F24" s="110"/>
      <c r="G24" s="82" t="s">
        <v>37</v>
      </c>
      <c r="H24" s="80">
        <v>2</v>
      </c>
      <c r="I24" s="111" t="s">
        <v>166</v>
      </c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80"/>
      <c r="V24" s="80"/>
      <c r="W24" s="80"/>
      <c r="X24" s="80"/>
      <c r="Y24" s="80"/>
      <c r="Z24" s="80"/>
      <c r="AA24" s="13"/>
      <c r="AB24" s="13"/>
    </row>
    <row r="25" spans="1:28" ht="12.75" customHeight="1">
      <c r="A25" s="79" t="s">
        <v>149</v>
      </c>
      <c r="C25" s="108" t="s">
        <v>172</v>
      </c>
      <c r="D25" s="110"/>
      <c r="E25" s="110"/>
      <c r="F25" s="110"/>
      <c r="G25" s="83"/>
      <c r="H25" s="80">
        <v>3</v>
      </c>
      <c r="I25" s="111" t="s">
        <v>159</v>
      </c>
      <c r="J25" s="111"/>
      <c r="K25" s="111"/>
      <c r="L25" s="111"/>
      <c r="M25" s="111"/>
      <c r="N25" s="111"/>
      <c r="O25" s="111"/>
      <c r="P25" s="111"/>
      <c r="Q25" s="103"/>
      <c r="R25" s="103"/>
      <c r="S25" s="103"/>
      <c r="T25" s="103"/>
      <c r="U25" s="80"/>
      <c r="V25" s="80"/>
      <c r="W25" s="80"/>
      <c r="X25" s="80"/>
      <c r="Y25" s="80"/>
      <c r="Z25" s="80"/>
      <c r="AA25" s="13"/>
      <c r="AB25" s="13"/>
    </row>
    <row r="26" spans="1:28" ht="12.75" customHeight="1">
      <c r="A26" s="80"/>
      <c r="C26" s="108"/>
      <c r="D26" s="110"/>
      <c r="E26" s="110"/>
      <c r="F26" s="110"/>
      <c r="G26" s="83"/>
      <c r="H26" s="80"/>
      <c r="I26" s="108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80"/>
      <c r="V26" s="80"/>
      <c r="W26" s="80" t="s">
        <v>37</v>
      </c>
      <c r="X26" s="80"/>
      <c r="Y26" s="80"/>
      <c r="Z26" s="80"/>
      <c r="AA26" s="13"/>
      <c r="AB26" s="13"/>
    </row>
    <row r="27" spans="1:28" ht="12.75" customHeight="1">
      <c r="A27" s="80"/>
      <c r="G27" s="83"/>
      <c r="H27" s="80"/>
      <c r="I27" s="80"/>
      <c r="J27" s="84"/>
      <c r="K27" s="84"/>
      <c r="L27" s="84"/>
      <c r="M27" s="84"/>
      <c r="N27" s="84"/>
      <c r="O27" s="84"/>
      <c r="P27" s="84"/>
      <c r="Q27" s="85"/>
      <c r="R27" s="85"/>
      <c r="S27" s="85"/>
      <c r="T27" s="85"/>
      <c r="U27" s="80"/>
      <c r="V27" s="80"/>
      <c r="W27" s="80"/>
      <c r="X27" s="80"/>
      <c r="Y27" s="80"/>
      <c r="Z27" s="80"/>
      <c r="AA27" s="13"/>
      <c r="AB27" s="13"/>
    </row>
    <row r="28" spans="1:28" ht="12.75" customHeight="1">
      <c r="A28" s="80" t="s">
        <v>148</v>
      </c>
      <c r="C28" s="80" t="s">
        <v>135</v>
      </c>
      <c r="D28" s="80"/>
      <c r="E28" s="80"/>
      <c r="F28" s="80"/>
      <c r="G28" s="86" t="s">
        <v>58</v>
      </c>
      <c r="H28" s="108" t="s">
        <v>164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4"/>
      <c r="V28" s="4"/>
      <c r="W28" s="4"/>
      <c r="X28" s="4"/>
      <c r="Y28" s="4"/>
      <c r="Z28" s="4"/>
      <c r="AA28" s="5"/>
      <c r="AB28" s="5"/>
    </row>
    <row r="29" spans="1:28" ht="12.75" customHeight="1">
      <c r="A29" s="1"/>
      <c r="B29" s="1"/>
      <c r="C29" s="87"/>
      <c r="D29" s="5"/>
      <c r="E29" s="5"/>
      <c r="F29" s="4"/>
      <c r="G29" s="86" t="s">
        <v>41</v>
      </c>
      <c r="H29" s="108" t="s">
        <v>165</v>
      </c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4"/>
      <c r="V29" s="4"/>
      <c r="W29" s="4"/>
      <c r="X29" s="4"/>
      <c r="Y29" s="4"/>
      <c r="Z29" s="4"/>
      <c r="AA29" s="5"/>
      <c r="AB29" s="5"/>
    </row>
    <row r="30" spans="1:28" ht="12.75" customHeight="1">
      <c r="A30" s="79" t="s">
        <v>42</v>
      </c>
      <c r="C30" s="108" t="s">
        <v>157</v>
      </c>
      <c r="D30" s="110"/>
      <c r="E30" s="110"/>
      <c r="F30" s="110"/>
      <c r="G30" s="86" t="s">
        <v>43</v>
      </c>
      <c r="H30" s="108" t="s">
        <v>160</v>
      </c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4"/>
      <c r="V30" s="4"/>
      <c r="W30" s="4"/>
      <c r="X30" s="4"/>
      <c r="Y30" s="4"/>
      <c r="Z30" s="4"/>
      <c r="AA30" s="5"/>
      <c r="AB30" s="5"/>
    </row>
    <row r="31" spans="1:28" ht="12.75" customHeight="1">
      <c r="A31" s="1"/>
      <c r="B31" s="1"/>
      <c r="C31" s="108"/>
      <c r="D31" s="110"/>
      <c r="E31" s="110"/>
      <c r="F31" s="110"/>
      <c r="G31" s="83"/>
      <c r="H31" s="80"/>
      <c r="I31" s="88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4"/>
      <c r="V31" s="4"/>
      <c r="W31" s="4"/>
      <c r="X31" s="4"/>
      <c r="Y31" s="4"/>
      <c r="Z31" s="4"/>
      <c r="AA31" s="5"/>
      <c r="AB31" s="5"/>
    </row>
    <row r="32" spans="1:28" ht="12.75" customHeight="1">
      <c r="A32" s="79" t="s">
        <v>44</v>
      </c>
      <c r="B32" s="89"/>
      <c r="C32" s="108" t="s">
        <v>158</v>
      </c>
      <c r="D32" s="110"/>
      <c r="E32" s="110"/>
      <c r="F32" s="110"/>
      <c r="G32" s="86" t="s">
        <v>45</v>
      </c>
      <c r="H32" s="108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1"/>
      <c r="B33" s="1"/>
      <c r="C33" s="108"/>
      <c r="D33" s="109"/>
      <c r="E33" s="109"/>
      <c r="F33" s="109"/>
      <c r="G33" s="83"/>
      <c r="H33" s="108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89" t="s">
        <v>46</v>
      </c>
      <c r="B34" s="89"/>
      <c r="C34" s="90" t="s">
        <v>47</v>
      </c>
      <c r="D34" s="91"/>
      <c r="E34" s="91"/>
      <c r="F34" s="92"/>
      <c r="G34" s="4"/>
      <c r="H34" s="108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1"/>
      <c r="B35" s="1"/>
      <c r="C35" s="90"/>
      <c r="D35" s="5"/>
      <c r="E35" s="5"/>
      <c r="F35" s="4"/>
      <c r="G35" s="4"/>
      <c r="H35" s="108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1"/>
      <c r="B36" s="1"/>
      <c r="C36" s="93"/>
      <c r="D36" s="5"/>
      <c r="E36" s="5"/>
      <c r="F36" s="4"/>
      <c r="G36" s="4"/>
      <c r="H36" s="10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1"/>
      <c r="B37" s="1"/>
      <c r="C37" s="2"/>
      <c r="D37" s="1"/>
      <c r="E37" s="1"/>
      <c r="F37" s="6"/>
      <c r="G37" s="6"/>
      <c r="H37" s="6"/>
      <c r="I37" s="7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1"/>
      <c r="B38" s="1"/>
      <c r="C38" s="2"/>
      <c r="D38" s="1"/>
      <c r="E38" s="1"/>
      <c r="F38" s="6"/>
      <c r="G38" s="6"/>
      <c r="H38" s="1"/>
      <c r="I38" s="7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2"/>
      <c r="D39" s="1"/>
      <c r="E39" s="1"/>
      <c r="F39" s="6"/>
      <c r="G39" s="6"/>
      <c r="H39" s="1"/>
      <c r="I39" s="7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2"/>
      <c r="D40" s="1"/>
      <c r="E40" s="1"/>
      <c r="F40" s="6"/>
      <c r="G40" s="6"/>
      <c r="H40" s="1"/>
      <c r="I40" s="7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1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</sheetData>
  <mergeCells count="25">
    <mergeCell ref="C23:F23"/>
    <mergeCell ref="I23:T23"/>
    <mergeCell ref="F1:P1"/>
    <mergeCell ref="F2:P2"/>
    <mergeCell ref="C5:F5"/>
    <mergeCell ref="H5:K5"/>
    <mergeCell ref="M5:P5"/>
    <mergeCell ref="C31:F31"/>
    <mergeCell ref="C32:F32"/>
    <mergeCell ref="H32:T32"/>
    <mergeCell ref="C24:F24"/>
    <mergeCell ref="I24:T24"/>
    <mergeCell ref="C26:F26"/>
    <mergeCell ref="I26:T26"/>
    <mergeCell ref="C25:F25"/>
    <mergeCell ref="I25:P25"/>
    <mergeCell ref="H28:T28"/>
    <mergeCell ref="H29:T29"/>
    <mergeCell ref="C30:F30"/>
    <mergeCell ref="H30:T30"/>
    <mergeCell ref="C33:F33"/>
    <mergeCell ref="H33:T33"/>
    <mergeCell ref="H34:T34"/>
    <mergeCell ref="H35:T35"/>
    <mergeCell ref="H36:T36"/>
  </mergeCells>
  <conditionalFormatting sqref="L9:M9">
    <cfRule type="cellIs" dxfId="335" priority="1" stopIfTrue="1" operator="between">
      <formula>1</formula>
      <formula>300</formula>
    </cfRule>
  </conditionalFormatting>
  <conditionalFormatting sqref="L9:M9">
    <cfRule type="cellIs" dxfId="334" priority="2" stopIfTrue="1" operator="lessThanOrEqual">
      <formula>0</formula>
    </cfRule>
  </conditionalFormatting>
  <conditionalFormatting sqref="H9:K9">
    <cfRule type="cellIs" dxfId="333" priority="3" stopIfTrue="1" operator="between">
      <formula>1</formula>
      <formula>300</formula>
    </cfRule>
  </conditionalFormatting>
  <conditionalFormatting sqref="H9:K9">
    <cfRule type="cellIs" dxfId="332" priority="4" stopIfTrue="1" operator="lessThanOrEqual">
      <formula>0</formula>
    </cfRule>
  </conditionalFormatting>
  <conditionalFormatting sqref="L10:M10">
    <cfRule type="cellIs" dxfId="331" priority="21" stopIfTrue="1" operator="between">
      <formula>1</formula>
      <formula>300</formula>
    </cfRule>
  </conditionalFormatting>
  <conditionalFormatting sqref="L10:M10">
    <cfRule type="cellIs" dxfId="330" priority="22" stopIfTrue="1" operator="lessThanOrEqual">
      <formula>0</formula>
    </cfRule>
  </conditionalFormatting>
  <conditionalFormatting sqref="H10:K10">
    <cfRule type="cellIs" dxfId="329" priority="23" stopIfTrue="1" operator="between">
      <formula>1</formula>
      <formula>300</formula>
    </cfRule>
  </conditionalFormatting>
  <conditionalFormatting sqref="H10:K10">
    <cfRule type="cellIs" dxfId="328" priority="24" stopIfTrue="1" operator="lessThanOrEqual">
      <formula>0</formula>
    </cfRule>
  </conditionalFormatting>
  <conditionalFormatting sqref="L11:M11">
    <cfRule type="cellIs" dxfId="327" priority="25" stopIfTrue="1" operator="between">
      <formula>1</formula>
      <formula>300</formula>
    </cfRule>
  </conditionalFormatting>
  <conditionalFormatting sqref="L11:M11">
    <cfRule type="cellIs" dxfId="326" priority="26" stopIfTrue="1" operator="lessThanOrEqual">
      <formula>0</formula>
    </cfRule>
  </conditionalFormatting>
  <conditionalFormatting sqref="H11:K11">
    <cfRule type="cellIs" dxfId="325" priority="27" stopIfTrue="1" operator="between">
      <formula>1</formula>
      <formula>300</formula>
    </cfRule>
  </conditionalFormatting>
  <conditionalFormatting sqref="H11:K11">
    <cfRule type="cellIs" dxfId="324" priority="28" stopIfTrue="1" operator="lessThanOrEqual">
      <formula>0</formula>
    </cfRule>
  </conditionalFormatting>
  <conditionalFormatting sqref="L12:M12">
    <cfRule type="cellIs" dxfId="323" priority="29" stopIfTrue="1" operator="between">
      <formula>1</formula>
      <formula>300</formula>
    </cfRule>
  </conditionalFormatting>
  <conditionalFormatting sqref="L12:M12">
    <cfRule type="cellIs" dxfId="322" priority="30" stopIfTrue="1" operator="lessThanOrEqual">
      <formula>0</formula>
    </cfRule>
  </conditionalFormatting>
  <conditionalFormatting sqref="H12:K12">
    <cfRule type="cellIs" dxfId="321" priority="31" stopIfTrue="1" operator="between">
      <formula>1</formula>
      <formula>300</formula>
    </cfRule>
  </conditionalFormatting>
  <conditionalFormatting sqref="H12:K12">
    <cfRule type="cellIs" dxfId="320" priority="32" stopIfTrue="1" operator="lessThanOrEqual">
      <formula>0</formula>
    </cfRule>
  </conditionalFormatting>
  <conditionalFormatting sqref="L13:M13">
    <cfRule type="cellIs" dxfId="319" priority="33" stopIfTrue="1" operator="between">
      <formula>1</formula>
      <formula>300</formula>
    </cfRule>
  </conditionalFormatting>
  <conditionalFormatting sqref="L13:M13">
    <cfRule type="cellIs" dxfId="318" priority="34" stopIfTrue="1" operator="lessThanOrEqual">
      <formula>0</formula>
    </cfRule>
  </conditionalFormatting>
  <conditionalFormatting sqref="H13:K13">
    <cfRule type="cellIs" dxfId="317" priority="35" stopIfTrue="1" operator="between">
      <formula>1</formula>
      <formula>300</formula>
    </cfRule>
  </conditionalFormatting>
  <conditionalFormatting sqref="H13:K13">
    <cfRule type="cellIs" dxfId="316" priority="36" stopIfTrue="1" operator="lessThanOrEqual">
      <formula>0</formula>
    </cfRule>
  </conditionalFormatting>
  <conditionalFormatting sqref="L14:M14">
    <cfRule type="cellIs" dxfId="315" priority="37" stopIfTrue="1" operator="between">
      <formula>1</formula>
      <formula>300</formula>
    </cfRule>
  </conditionalFormatting>
  <conditionalFormatting sqref="L14:M14">
    <cfRule type="cellIs" dxfId="314" priority="38" stopIfTrue="1" operator="lessThanOrEqual">
      <formula>0</formula>
    </cfRule>
  </conditionalFormatting>
  <conditionalFormatting sqref="H14:K14">
    <cfRule type="cellIs" dxfId="313" priority="39" stopIfTrue="1" operator="between">
      <formula>1</formula>
      <formula>300</formula>
    </cfRule>
  </conditionalFormatting>
  <conditionalFormatting sqref="H14:K14">
    <cfRule type="cellIs" dxfId="312" priority="40" stopIfTrue="1" operator="lessThanOrEqual">
      <formula>0</formula>
    </cfRule>
  </conditionalFormatting>
  <conditionalFormatting sqref="L15:M15">
    <cfRule type="cellIs" dxfId="311" priority="41" stopIfTrue="1" operator="between">
      <formula>1</formula>
      <formula>300</formula>
    </cfRule>
  </conditionalFormatting>
  <conditionalFormatting sqref="L15:M15">
    <cfRule type="cellIs" dxfId="310" priority="42" stopIfTrue="1" operator="lessThanOrEqual">
      <formula>0</formula>
    </cfRule>
  </conditionalFormatting>
  <conditionalFormatting sqref="H15:K15">
    <cfRule type="cellIs" dxfId="309" priority="43" stopIfTrue="1" operator="between">
      <formula>1</formula>
      <formula>300</formula>
    </cfRule>
  </conditionalFormatting>
  <conditionalFormatting sqref="H15:K15">
    <cfRule type="cellIs" dxfId="308" priority="44" stopIfTrue="1" operator="lessThanOrEqual">
      <formula>0</formula>
    </cfRule>
  </conditionalFormatting>
  <conditionalFormatting sqref="L16:M16">
    <cfRule type="cellIs" dxfId="307" priority="45" stopIfTrue="1" operator="between">
      <formula>1</formula>
      <formula>300</formula>
    </cfRule>
  </conditionalFormatting>
  <conditionalFormatting sqref="L16:M16">
    <cfRule type="cellIs" dxfId="306" priority="46" stopIfTrue="1" operator="lessThanOrEqual">
      <formula>0</formula>
    </cfRule>
  </conditionalFormatting>
  <conditionalFormatting sqref="H16:K16">
    <cfRule type="cellIs" dxfId="305" priority="47" stopIfTrue="1" operator="between">
      <formula>1</formula>
      <formula>300</formula>
    </cfRule>
  </conditionalFormatting>
  <conditionalFormatting sqref="H16:K16">
    <cfRule type="cellIs" dxfId="304" priority="48" stopIfTrue="1" operator="lessThanOrEqual">
      <formula>0</formula>
    </cfRule>
  </conditionalFormatting>
  <conditionalFormatting sqref="L17:M17">
    <cfRule type="cellIs" dxfId="303" priority="49" stopIfTrue="1" operator="between">
      <formula>1</formula>
      <formula>300</formula>
    </cfRule>
  </conditionalFormatting>
  <conditionalFormatting sqref="L17:M17">
    <cfRule type="cellIs" dxfId="302" priority="50" stopIfTrue="1" operator="lessThanOrEqual">
      <formula>0</formula>
    </cfRule>
  </conditionalFormatting>
  <conditionalFormatting sqref="H17:K17">
    <cfRule type="cellIs" dxfId="301" priority="51" stopIfTrue="1" operator="between">
      <formula>1</formula>
      <formula>300</formula>
    </cfRule>
  </conditionalFormatting>
  <conditionalFormatting sqref="H17:K17">
    <cfRule type="cellIs" dxfId="300" priority="52" stopIfTrue="1" operator="lessThanOrEqual">
      <formula>0</formula>
    </cfRule>
  </conditionalFormatting>
  <conditionalFormatting sqref="L18:M18">
    <cfRule type="cellIs" dxfId="299" priority="53" stopIfTrue="1" operator="between">
      <formula>1</formula>
      <formula>300</formula>
    </cfRule>
  </conditionalFormatting>
  <conditionalFormatting sqref="L18:M18">
    <cfRule type="cellIs" dxfId="298" priority="54" stopIfTrue="1" operator="lessThanOrEqual">
      <formula>0</formula>
    </cfRule>
  </conditionalFormatting>
  <conditionalFormatting sqref="H18:K18">
    <cfRule type="cellIs" dxfId="297" priority="55" stopIfTrue="1" operator="between">
      <formula>1</formula>
      <formula>300</formula>
    </cfRule>
  </conditionalFormatting>
  <conditionalFormatting sqref="H18:K18">
    <cfRule type="cellIs" dxfId="296" priority="56" stopIfTrue="1" operator="lessThanOrEqual">
      <formula>0</formula>
    </cfRule>
  </conditionalFormatting>
  <conditionalFormatting sqref="L19:M19">
    <cfRule type="cellIs" dxfId="295" priority="57" stopIfTrue="1" operator="between">
      <formula>1</formula>
      <formula>300</formula>
    </cfRule>
  </conditionalFormatting>
  <conditionalFormatting sqref="L19:M19">
    <cfRule type="cellIs" dxfId="294" priority="58" stopIfTrue="1" operator="lessThanOrEqual">
      <formula>0</formula>
    </cfRule>
  </conditionalFormatting>
  <conditionalFormatting sqref="H19:K19">
    <cfRule type="cellIs" dxfId="293" priority="59" stopIfTrue="1" operator="between">
      <formula>1</formula>
      <formula>300</formula>
    </cfRule>
  </conditionalFormatting>
  <conditionalFormatting sqref="H19:K19">
    <cfRule type="cellIs" dxfId="292" priority="60" stopIfTrue="1" operator="lessThanOrEqual">
      <formula>0</formula>
    </cfRule>
  </conditionalFormatting>
  <conditionalFormatting sqref="L20:M20">
    <cfRule type="cellIs" dxfId="291" priority="61" stopIfTrue="1" operator="between">
      <formula>1</formula>
      <formula>300</formula>
    </cfRule>
  </conditionalFormatting>
  <conditionalFormatting sqref="L20:M20">
    <cfRule type="cellIs" dxfId="290" priority="62" stopIfTrue="1" operator="lessThanOrEqual">
      <formula>0</formula>
    </cfRule>
  </conditionalFormatting>
  <conditionalFormatting sqref="H20:K20">
    <cfRule type="cellIs" dxfId="289" priority="63" stopIfTrue="1" operator="between">
      <formula>1</formula>
      <formula>300</formula>
    </cfRule>
  </conditionalFormatting>
  <conditionalFormatting sqref="H20:K20">
    <cfRule type="cellIs" dxfId="288" priority="64" stopIfTrue="1" operator="lessThanOrEqual">
      <formula>0</formula>
    </cfRule>
  </conditionalFormatting>
  <dataValidations disablePrompts="1" count="2">
    <dataValidation type="list" allowBlank="1" showInputMessage="1" showErrorMessage="1" prompt="Feil_i_kategori - Feil verdi i kategori" sqref="C9:C10" xr:uid="{7CE6E999-5257-A64E-A590-0E7B2F47CCCF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9:A20" xr:uid="{91479720-1A83-0347-9ECC-2603BFA423C9}">
      <formula1>"40.0,45.0,49.0,55.0,59.0,64.0,71.0,76.0,81.0,=81,81+,87.0,=87,87+,49.0,55.0,61.0,67.0,73.0,81.0,89.0,96.0,102.0,=102,102+,109.0,=109,109+"</formula1>
    </dataValidation>
  </dataValidations>
  <pageMargins left="0.27559055118110237" right="0.35433070866141736" top="0.27559055118110237" bottom="0.27559055118110237" header="0" footer="0"/>
  <pageSetup paperSize="9" scale="7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B998"/>
  <sheetViews>
    <sheetView showGridLines="0" topLeftCell="A2" workbookViewId="0">
      <selection activeCell="H32" sqref="H32:T32"/>
    </sheetView>
  </sheetViews>
  <sheetFormatPr baseColWidth="10" defaultColWidth="14.33203125" defaultRowHeight="15" customHeight="1"/>
  <cols>
    <col min="1" max="1" width="6.33203125" customWidth="1"/>
    <col min="2" max="2" width="8.5546875" customWidth="1"/>
    <col min="3" max="3" width="6.33203125" customWidth="1"/>
    <col min="4" max="4" width="10.5546875" customWidth="1"/>
    <col min="5" max="5" width="3.77734375" customWidth="1"/>
    <col min="6" max="6" width="27.6640625" customWidth="1"/>
    <col min="7" max="7" width="20.44140625" customWidth="1"/>
    <col min="8" max="13" width="7.21875" customWidth="1"/>
    <col min="14" max="16" width="7.5546875" customWidth="1"/>
    <col min="17" max="17" width="10.5546875" customWidth="1"/>
    <col min="18" max="18" width="11.33203125" customWidth="1"/>
    <col min="19" max="20" width="5.6640625" customWidth="1"/>
    <col min="21" max="21" width="14.21875" customWidth="1"/>
    <col min="22" max="24" width="9.21875" hidden="1" customWidth="1"/>
    <col min="25" max="25" width="7.77734375" hidden="1" customWidth="1"/>
    <col min="26" max="28" width="9.21875" hidden="1" customWidth="1"/>
  </cols>
  <sheetData>
    <row r="1" spans="1:28" ht="53.25" customHeight="1">
      <c r="A1" s="1"/>
      <c r="B1" s="1"/>
      <c r="C1" s="2"/>
      <c r="D1" s="1"/>
      <c r="E1" s="1"/>
      <c r="F1" s="112" t="s">
        <v>0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3" t="s">
        <v>1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9" t="s">
        <v>2</v>
      </c>
      <c r="C5" s="114" t="s">
        <v>59</v>
      </c>
      <c r="D5" s="109"/>
      <c r="E5" s="109"/>
      <c r="F5" s="109"/>
      <c r="G5" s="9" t="s">
        <v>3</v>
      </c>
      <c r="H5" s="114" t="s">
        <v>60</v>
      </c>
      <c r="I5" s="109"/>
      <c r="J5" s="109"/>
      <c r="K5" s="109"/>
      <c r="L5" s="9" t="s">
        <v>4</v>
      </c>
      <c r="M5" s="115" t="s">
        <v>61</v>
      </c>
      <c r="N5" s="109"/>
      <c r="O5" s="109"/>
      <c r="P5" s="109"/>
      <c r="Q5" s="9" t="s">
        <v>5</v>
      </c>
      <c r="R5" s="94">
        <v>44121</v>
      </c>
      <c r="S5" s="10" t="s">
        <v>6</v>
      </c>
      <c r="T5" s="11">
        <v>2</v>
      </c>
      <c r="U5" s="12"/>
      <c r="V5" s="12"/>
      <c r="W5" s="12"/>
      <c r="X5" s="12"/>
      <c r="Y5" s="12"/>
      <c r="Z5" s="12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51</v>
      </c>
      <c r="B9" s="53">
        <v>45.62</v>
      </c>
      <c r="C9" s="54" t="s">
        <v>79</v>
      </c>
      <c r="D9" s="35">
        <v>39079</v>
      </c>
      <c r="E9" s="36">
        <v>3</v>
      </c>
      <c r="F9" s="55" t="s">
        <v>80</v>
      </c>
      <c r="G9" s="55" t="s">
        <v>63</v>
      </c>
      <c r="H9" s="56">
        <v>42</v>
      </c>
      <c r="I9" s="57">
        <v>47</v>
      </c>
      <c r="J9" s="58">
        <v>50</v>
      </c>
      <c r="K9" s="59">
        <v>53</v>
      </c>
      <c r="L9" s="60">
        <v>57</v>
      </c>
      <c r="M9" s="60">
        <v>61</v>
      </c>
      <c r="N9" s="38">
        <f t="shared" ref="N9:N22" si="0">IF(MAX(H9:J9)&lt;0,0,TRUNC(MAX(H9:J9)/1)*1)</f>
        <v>50</v>
      </c>
      <c r="O9" s="38">
        <f t="shared" ref="O9:O22" si="1">IF(MAX(K9:M9)&lt;0,0,TRUNC(MAX(K9:M9)/1)*1)</f>
        <v>61</v>
      </c>
      <c r="P9" s="38">
        <f t="shared" ref="P9:P22" si="2">IF(N9=0,0,IF(O9=0,0,SUM(N9:O9)))</f>
        <v>111</v>
      </c>
      <c r="Q9" s="39">
        <f t="shared" ref="Q9:Q22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200.80845278227198</v>
      </c>
      <c r="R9" s="40" t="str">
        <f t="shared" ref="R9:R22" si="4">IF(Y9=1,Q9*AB9,"")</f>
        <v/>
      </c>
      <c r="S9" s="41">
        <v>1</v>
      </c>
      <c r="T9" s="42"/>
      <c r="U9" s="43">
        <f t="shared" ref="U9:U22" si="5">IF(P9="","",IF(B9="","",IF((W9="k"),IF(B9&gt;153.655,1,IF(B9&lt;28,10^(0.783497476*LOG10(28/153.655)^2),10^(0.783497476*LOG10(B9/153.655)^2))),IF(B9&gt;175.508,1,IF(B9&lt;32,10^(0.75194503*LOG10(32/175.508)^2),10^(0.75194503*LOG10(B9/175.508)^2))))))</f>
        <v>1.8090851602006486</v>
      </c>
      <c r="V9" s="44">
        <f>R5</f>
        <v>44121</v>
      </c>
      <c r="W9" s="75" t="str">
        <f t="shared" ref="W9:W22" si="6">IF(ISNUMBER(FIND("M",C9)),"m",IF(ISNUMBER(FIND("K",C9)),"k"))</f>
        <v>m</v>
      </c>
      <c r="X9" s="45">
        <f t="shared" ref="X9:X22" si="7">IF(OR(D9="",V9=""),0,(YEAR(V9)-YEAR(D9)))</f>
        <v>14</v>
      </c>
      <c r="Y9" s="46">
        <f t="shared" ref="Y9:Y22" si="8">IF(X9&gt;34,1,0)</f>
        <v>0</v>
      </c>
      <c r="Z9" s="47" t="b">
        <f>IF(Y9=1,LOOKUP(X9,'Meltzer-Faber'!A3:A63,'Meltzer-Faber'!B3:B63))</f>
        <v>0</v>
      </c>
      <c r="AA9" s="48" t="b">
        <f>IF(Y9=1,LOOKUP(X9,'Meltzer-Faber'!A3:A63,'Meltzer-Faber'!C3:C63))</f>
        <v>0</v>
      </c>
      <c r="AB9" s="48" t="b">
        <f t="shared" ref="AB9:AB22" si="9">IF(W9="m",Z9,IF(W9="k",AA9,""))</f>
        <v>0</v>
      </c>
    </row>
    <row r="10" spans="1:28" ht="19.5" customHeight="1">
      <c r="A10" s="52"/>
      <c r="B10" s="53"/>
      <c r="C10" s="54"/>
      <c r="D10" s="35"/>
      <c r="E10" s="36"/>
      <c r="F10" s="55"/>
      <c r="G10" s="55"/>
      <c r="H10" s="56"/>
      <c r="I10" s="57"/>
      <c r="J10" s="58"/>
      <c r="K10" s="59"/>
      <c r="L10" s="60"/>
      <c r="M10" s="60"/>
      <c r="N10" s="38">
        <f t="shared" si="0"/>
        <v>0</v>
      </c>
      <c r="O10" s="38">
        <f t="shared" si="1"/>
        <v>0</v>
      </c>
      <c r="P10" s="38">
        <f t="shared" si="2"/>
        <v>0</v>
      </c>
      <c r="Q10" s="40" t="str">
        <f t="shared" si="3"/>
        <v/>
      </c>
      <c r="R10" s="40" t="str">
        <f t="shared" si="4"/>
        <v/>
      </c>
      <c r="S10" s="49"/>
      <c r="T10" s="50"/>
      <c r="U10" s="43" t="str">
        <f t="shared" si="5"/>
        <v/>
      </c>
      <c r="V10" s="44">
        <f>R5</f>
        <v>44121</v>
      </c>
      <c r="W10" s="75" t="b">
        <f t="shared" si="6"/>
        <v>0</v>
      </c>
      <c r="X10" s="45">
        <f t="shared" si="7"/>
        <v>0</v>
      </c>
      <c r="Y10" s="51">
        <f t="shared" si="8"/>
        <v>0</v>
      </c>
      <c r="Z10" s="47" t="b">
        <f>IF(Y10=1,LOOKUP(X10,'Meltzer-Faber'!A3:A63,'Meltzer-Faber'!B3:B63))</f>
        <v>0</v>
      </c>
      <c r="AA10" s="48" t="b">
        <f>IF(Y10=1,LOOKUP(X10,'Meltzer-Faber'!A3:A63,'Meltzer-Faber'!C3:C63))</f>
        <v>0</v>
      </c>
      <c r="AB10" s="48" t="str">
        <f t="shared" si="9"/>
        <v/>
      </c>
    </row>
    <row r="11" spans="1:28" ht="19.5" customHeight="1">
      <c r="A11" s="52" t="s">
        <v>53</v>
      </c>
      <c r="B11" s="53">
        <v>54.22</v>
      </c>
      <c r="C11" s="54" t="s">
        <v>79</v>
      </c>
      <c r="D11" s="35">
        <v>39339</v>
      </c>
      <c r="E11" s="36">
        <v>13</v>
      </c>
      <c r="F11" s="55" t="s">
        <v>81</v>
      </c>
      <c r="G11" s="55" t="s">
        <v>71</v>
      </c>
      <c r="H11" s="56">
        <v>23</v>
      </c>
      <c r="I11" s="57">
        <v>26</v>
      </c>
      <c r="J11" s="58">
        <v>28</v>
      </c>
      <c r="K11" s="59">
        <v>28</v>
      </c>
      <c r="L11" s="60">
        <v>33</v>
      </c>
      <c r="M11" s="60">
        <v>37</v>
      </c>
      <c r="N11" s="38">
        <f t="shared" si="0"/>
        <v>28</v>
      </c>
      <c r="O11" s="38">
        <f t="shared" si="1"/>
        <v>37</v>
      </c>
      <c r="P11" s="38">
        <f t="shared" si="2"/>
        <v>65</v>
      </c>
      <c r="Q11" s="40">
        <f t="shared" si="3"/>
        <v>101.99987976040772</v>
      </c>
      <c r="R11" s="40" t="str">
        <f t="shared" si="4"/>
        <v/>
      </c>
      <c r="S11" s="49">
        <v>1</v>
      </c>
      <c r="T11" s="50"/>
      <c r="U11" s="43">
        <f t="shared" si="5"/>
        <v>1.5692289193908879</v>
      </c>
      <c r="V11" s="44">
        <f>R5</f>
        <v>44121</v>
      </c>
      <c r="W11" s="75" t="str">
        <f t="shared" si="6"/>
        <v>m</v>
      </c>
      <c r="X11" s="45">
        <f t="shared" si="7"/>
        <v>13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b">
        <f t="shared" si="9"/>
        <v>0</v>
      </c>
    </row>
    <row r="12" spans="1:28" s="107" customFormat="1" ht="19.5" customHeight="1">
      <c r="A12" s="52"/>
      <c r="B12" s="53"/>
      <c r="C12" s="54"/>
      <c r="D12" s="35"/>
      <c r="E12" s="36"/>
      <c r="F12" s="55"/>
      <c r="G12" s="55"/>
      <c r="H12" s="56"/>
      <c r="I12" s="57"/>
      <c r="J12" s="58"/>
      <c r="K12" s="59"/>
      <c r="L12" s="60"/>
      <c r="M12" s="60"/>
      <c r="N12" s="38"/>
      <c r="O12" s="38"/>
      <c r="P12" s="38"/>
      <c r="Q12" s="40"/>
      <c r="R12" s="40"/>
      <c r="S12" s="49"/>
      <c r="T12" s="50"/>
      <c r="U12" s="43"/>
      <c r="V12" s="44"/>
      <c r="W12" s="75"/>
      <c r="X12" s="45"/>
      <c r="Y12" s="46"/>
      <c r="Z12" s="47"/>
      <c r="AA12" s="48"/>
      <c r="AB12" s="48"/>
    </row>
    <row r="13" spans="1:28" ht="19.5" customHeight="1">
      <c r="A13" s="52" t="s">
        <v>141</v>
      </c>
      <c r="B13" s="53">
        <v>58.48</v>
      </c>
      <c r="C13" s="54" t="s">
        <v>79</v>
      </c>
      <c r="D13" s="35">
        <v>38154</v>
      </c>
      <c r="E13" s="36">
        <v>9</v>
      </c>
      <c r="F13" s="55" t="s">
        <v>82</v>
      </c>
      <c r="G13" s="55" t="s">
        <v>83</v>
      </c>
      <c r="H13" s="56">
        <v>35</v>
      </c>
      <c r="I13" s="57">
        <v>38</v>
      </c>
      <c r="J13" s="58">
        <v>-41</v>
      </c>
      <c r="K13" s="59">
        <v>45</v>
      </c>
      <c r="L13" s="60">
        <v>50</v>
      </c>
      <c r="M13" s="60">
        <v>-55</v>
      </c>
      <c r="N13" s="38">
        <f t="shared" si="0"/>
        <v>38</v>
      </c>
      <c r="O13" s="38">
        <f t="shared" si="1"/>
        <v>50</v>
      </c>
      <c r="P13" s="38">
        <f t="shared" si="2"/>
        <v>88</v>
      </c>
      <c r="Q13" s="40">
        <f t="shared" si="3"/>
        <v>130.5508634640932</v>
      </c>
      <c r="R13" s="40" t="str">
        <f t="shared" si="4"/>
        <v/>
      </c>
      <c r="S13" s="49">
        <v>1</v>
      </c>
      <c r="T13" s="50" t="s">
        <v>37</v>
      </c>
      <c r="U13" s="43">
        <f t="shared" si="5"/>
        <v>1.4835325393646954</v>
      </c>
      <c r="V13" s="44">
        <f>R5</f>
        <v>44121</v>
      </c>
      <c r="W13" s="75" t="str">
        <f t="shared" si="6"/>
        <v>m</v>
      </c>
      <c r="X13" s="45">
        <f t="shared" si="7"/>
        <v>16</v>
      </c>
      <c r="Y13" s="46">
        <f t="shared" si="8"/>
        <v>0</v>
      </c>
      <c r="Z13" s="47" t="b">
        <f>IF(Y13=1,LOOKUP(X13,'Meltzer-Faber'!A3:A63,'Meltzer-Faber'!B3:B63))</f>
        <v>0</v>
      </c>
      <c r="AA13" s="48" t="b">
        <f>IF(Y13=1,LOOKUP(X13,'Meltzer-Faber'!A3:A63,'Meltzer-Faber'!C3:C63))</f>
        <v>0</v>
      </c>
      <c r="AB13" s="48" t="b">
        <f t="shared" si="9"/>
        <v>0</v>
      </c>
    </row>
    <row r="14" spans="1:28" ht="19.5" customHeight="1">
      <c r="A14" s="52"/>
      <c r="B14" s="53"/>
      <c r="C14" s="54"/>
      <c r="D14" s="35"/>
      <c r="E14" s="36"/>
      <c r="F14" s="55"/>
      <c r="G14" s="55"/>
      <c r="H14" s="56"/>
      <c r="I14" s="57"/>
      <c r="J14" s="58"/>
      <c r="K14" s="59"/>
      <c r="L14" s="60"/>
      <c r="M14" s="60"/>
      <c r="N14" s="38">
        <f t="shared" si="0"/>
        <v>0</v>
      </c>
      <c r="O14" s="38">
        <f t="shared" si="1"/>
        <v>0</v>
      </c>
      <c r="P14" s="38">
        <f t="shared" si="2"/>
        <v>0</v>
      </c>
      <c r="Q14" s="40" t="str">
        <f t="shared" si="3"/>
        <v/>
      </c>
      <c r="R14" s="40" t="str">
        <f t="shared" si="4"/>
        <v/>
      </c>
      <c r="S14" s="49"/>
      <c r="T14" s="50" t="s">
        <v>37</v>
      </c>
      <c r="U14" s="43" t="str">
        <f t="shared" si="5"/>
        <v/>
      </c>
      <c r="V14" s="44">
        <f>R5</f>
        <v>44121</v>
      </c>
      <c r="W14" s="75" t="b">
        <f t="shared" si="6"/>
        <v>0</v>
      </c>
      <c r="X14" s="45">
        <f t="shared" si="7"/>
        <v>0</v>
      </c>
      <c r="Y14" s="46">
        <f t="shared" si="8"/>
        <v>0</v>
      </c>
      <c r="Z14" s="47" t="b">
        <f>IF(Y14=1,LOOKUP(X14,'Meltzer-Faber'!A3:A63,'Meltzer-Faber'!B3:B63))</f>
        <v>0</v>
      </c>
      <c r="AA14" s="48" t="b">
        <f>IF(Y14=1,LOOKUP(X14,'Meltzer-Faber'!A3:A63,'Meltzer-Faber'!C3:C63))</f>
        <v>0</v>
      </c>
      <c r="AB14" s="48" t="str">
        <f t="shared" si="9"/>
        <v/>
      </c>
    </row>
    <row r="15" spans="1:28" ht="19.5" customHeight="1">
      <c r="A15" s="52" t="s">
        <v>75</v>
      </c>
      <c r="B15" s="53">
        <v>65.66</v>
      </c>
      <c r="C15" s="54" t="s">
        <v>79</v>
      </c>
      <c r="D15" s="35">
        <v>38623</v>
      </c>
      <c r="E15" s="36">
        <v>1</v>
      </c>
      <c r="F15" s="55" t="s">
        <v>84</v>
      </c>
      <c r="G15" s="55" t="s">
        <v>83</v>
      </c>
      <c r="H15" s="56">
        <v>45</v>
      </c>
      <c r="I15" s="57">
        <v>52</v>
      </c>
      <c r="J15" s="58">
        <v>-58</v>
      </c>
      <c r="K15" s="59">
        <v>50</v>
      </c>
      <c r="L15" s="60">
        <v>55</v>
      </c>
      <c r="M15" s="60">
        <v>60</v>
      </c>
      <c r="N15" s="38">
        <f t="shared" si="0"/>
        <v>52</v>
      </c>
      <c r="O15" s="38">
        <f t="shared" si="1"/>
        <v>60</v>
      </c>
      <c r="P15" s="38">
        <f t="shared" si="2"/>
        <v>112</v>
      </c>
      <c r="Q15" s="40">
        <f t="shared" si="3"/>
        <v>153.57370589008212</v>
      </c>
      <c r="R15" s="40" t="str">
        <f t="shared" si="4"/>
        <v/>
      </c>
      <c r="S15" s="49">
        <v>1</v>
      </c>
      <c r="T15" s="50" t="s">
        <v>37</v>
      </c>
      <c r="U15" s="43">
        <f t="shared" si="5"/>
        <v>1.371193802590019</v>
      </c>
      <c r="V15" s="44">
        <f>R5</f>
        <v>44121</v>
      </c>
      <c r="W15" s="75" t="str">
        <f t="shared" si="6"/>
        <v>m</v>
      </c>
      <c r="X15" s="45">
        <f t="shared" si="7"/>
        <v>15</v>
      </c>
      <c r="Y15" s="46">
        <f t="shared" si="8"/>
        <v>0</v>
      </c>
      <c r="Z15" s="47" t="b">
        <f>IF(Y15=1,LOOKUP(X15,'Meltzer-Faber'!A3:A63,'Meltzer-Faber'!B3:B63))</f>
        <v>0</v>
      </c>
      <c r="AA15" s="48" t="b">
        <f>IF(Y15=1,LOOKUP(X15,'Meltzer-Faber'!A3:A63,'Meltzer-Faber'!C3:C63))</f>
        <v>0</v>
      </c>
      <c r="AB15" s="48" t="b">
        <f t="shared" si="9"/>
        <v>0</v>
      </c>
    </row>
    <row r="16" spans="1:28" ht="19.5" customHeight="1">
      <c r="A16" s="52"/>
      <c r="B16" s="53"/>
      <c r="C16" s="54"/>
      <c r="D16" s="35"/>
      <c r="E16" s="36"/>
      <c r="F16" s="61"/>
      <c r="G16" s="55"/>
      <c r="H16" s="56"/>
      <c r="I16" s="57"/>
      <c r="J16" s="58"/>
      <c r="K16" s="59"/>
      <c r="L16" s="60"/>
      <c r="M16" s="60"/>
      <c r="N16" s="38">
        <f t="shared" si="0"/>
        <v>0</v>
      </c>
      <c r="O16" s="38">
        <f t="shared" si="1"/>
        <v>0</v>
      </c>
      <c r="P16" s="38">
        <f t="shared" si="2"/>
        <v>0</v>
      </c>
      <c r="Q16" s="40" t="str">
        <f t="shared" si="3"/>
        <v/>
      </c>
      <c r="R16" s="40" t="str">
        <f t="shared" si="4"/>
        <v/>
      </c>
      <c r="S16" s="49"/>
      <c r="T16" s="50"/>
      <c r="U16" s="43" t="str">
        <f t="shared" si="5"/>
        <v/>
      </c>
      <c r="V16" s="44">
        <f>R5</f>
        <v>44121</v>
      </c>
      <c r="W16" s="75" t="b">
        <f t="shared" si="6"/>
        <v>0</v>
      </c>
      <c r="X16" s="45">
        <f t="shared" si="7"/>
        <v>0</v>
      </c>
      <c r="Y16" s="46">
        <f t="shared" si="8"/>
        <v>0</v>
      </c>
      <c r="Z16" s="47" t="b">
        <f>IF(Y16=1,LOOKUP(X16,'Meltzer-Faber'!A3:A63,'Meltzer-Faber'!B3:B63))</f>
        <v>0</v>
      </c>
      <c r="AA16" s="48" t="b">
        <f>IF(Y16=1,LOOKUP(X16,'Meltzer-Faber'!A3:A63,'Meltzer-Faber'!C3:C63))</f>
        <v>0</v>
      </c>
      <c r="AB16" s="48" t="str">
        <f t="shared" si="9"/>
        <v/>
      </c>
    </row>
    <row r="17" spans="1:28" ht="19.5" customHeight="1">
      <c r="A17" s="52" t="s">
        <v>76</v>
      </c>
      <c r="B17" s="53">
        <v>69.36</v>
      </c>
      <c r="C17" s="54" t="s">
        <v>79</v>
      </c>
      <c r="D17" s="35">
        <v>38530</v>
      </c>
      <c r="E17" s="36">
        <v>6</v>
      </c>
      <c r="F17" s="61" t="s">
        <v>86</v>
      </c>
      <c r="G17" s="55" t="s">
        <v>63</v>
      </c>
      <c r="H17" s="56">
        <v>45</v>
      </c>
      <c r="I17" s="57">
        <v>49</v>
      </c>
      <c r="J17" s="58">
        <v>-51</v>
      </c>
      <c r="K17" s="59">
        <v>55</v>
      </c>
      <c r="L17" s="60">
        <v>60</v>
      </c>
      <c r="M17" s="60">
        <v>63</v>
      </c>
      <c r="N17" s="38">
        <f t="shared" si="0"/>
        <v>49</v>
      </c>
      <c r="O17" s="38">
        <f t="shared" si="1"/>
        <v>63</v>
      </c>
      <c r="P17" s="38">
        <f t="shared" si="2"/>
        <v>112</v>
      </c>
      <c r="Q17" s="40">
        <f t="shared" si="3"/>
        <v>148.40704883495374</v>
      </c>
      <c r="R17" s="40" t="str">
        <f t="shared" si="4"/>
        <v/>
      </c>
      <c r="S17" s="49">
        <v>1</v>
      </c>
      <c r="T17" s="50"/>
      <c r="U17" s="43">
        <f t="shared" si="5"/>
        <v>1.3250629360263726</v>
      </c>
      <c r="V17" s="44">
        <f>R5</f>
        <v>44121</v>
      </c>
      <c r="W17" s="75" t="str">
        <f t="shared" si="6"/>
        <v>m</v>
      </c>
      <c r="X17" s="45">
        <f t="shared" si="7"/>
        <v>15</v>
      </c>
      <c r="Y17" s="46">
        <f t="shared" si="8"/>
        <v>0</v>
      </c>
      <c r="Z17" s="47" t="b">
        <f>IF(Y17=1,LOOKUP(X17,'Meltzer-Faber'!A3:A63,'Meltzer-Faber'!B3:B63))</f>
        <v>0</v>
      </c>
      <c r="AA17" s="48" t="b">
        <f>IF(Y17=1,LOOKUP(X17,'Meltzer-Faber'!A3:A63,'Meltzer-Faber'!C3:C63))</f>
        <v>0</v>
      </c>
      <c r="AB17" s="48" t="b">
        <f t="shared" si="9"/>
        <v>0</v>
      </c>
    </row>
    <row r="18" spans="1:28" ht="19.5" customHeight="1">
      <c r="A18" s="52"/>
      <c r="B18" s="53"/>
      <c r="C18" s="54"/>
      <c r="D18" s="35"/>
      <c r="E18" s="36"/>
      <c r="F18" s="61"/>
      <c r="G18" s="55"/>
      <c r="H18" s="56"/>
      <c r="I18" s="57"/>
      <c r="J18" s="58"/>
      <c r="K18" s="59"/>
      <c r="L18" s="60"/>
      <c r="M18" s="60"/>
      <c r="N18" s="38">
        <f t="shared" si="0"/>
        <v>0</v>
      </c>
      <c r="O18" s="38">
        <f t="shared" si="1"/>
        <v>0</v>
      </c>
      <c r="P18" s="38">
        <f t="shared" si="2"/>
        <v>0</v>
      </c>
      <c r="Q18" s="40" t="str">
        <f t="shared" si="3"/>
        <v/>
      </c>
      <c r="R18" s="40" t="str">
        <f t="shared" si="4"/>
        <v/>
      </c>
      <c r="S18" s="49"/>
      <c r="T18" s="50"/>
      <c r="U18" s="43" t="str">
        <f t="shared" si="5"/>
        <v/>
      </c>
      <c r="V18" s="44">
        <f>R5</f>
        <v>44121</v>
      </c>
      <c r="W18" s="75" t="b">
        <f t="shared" si="6"/>
        <v>0</v>
      </c>
      <c r="X18" s="45">
        <f t="shared" si="7"/>
        <v>0</v>
      </c>
      <c r="Y18" s="46">
        <f t="shared" si="8"/>
        <v>0</v>
      </c>
      <c r="Z18" s="47" t="b">
        <f>IF(Y18=1,LOOKUP(X18,'Meltzer-Faber'!A3:A63,'Meltzer-Faber'!B3:B63))</f>
        <v>0</v>
      </c>
      <c r="AA18" s="48" t="b">
        <f>IF(Y18=1,LOOKUP(X18,'Meltzer-Faber'!A3:A63,'Meltzer-Faber'!C3:C63))</f>
        <v>0</v>
      </c>
      <c r="AB18" s="48" t="str">
        <f t="shared" si="9"/>
        <v/>
      </c>
    </row>
    <row r="19" spans="1:28" s="107" customFormat="1" ht="19.5" customHeight="1">
      <c r="A19" s="52" t="s">
        <v>77</v>
      </c>
      <c r="B19" s="53">
        <v>76.22</v>
      </c>
      <c r="C19" s="54" t="s">
        <v>79</v>
      </c>
      <c r="D19" s="35">
        <v>38598</v>
      </c>
      <c r="E19" s="36">
        <v>17</v>
      </c>
      <c r="F19" s="55" t="s">
        <v>85</v>
      </c>
      <c r="G19" s="55" t="s">
        <v>83</v>
      </c>
      <c r="H19" s="56">
        <v>35</v>
      </c>
      <c r="I19" s="57">
        <v>40</v>
      </c>
      <c r="J19" s="58">
        <v>45</v>
      </c>
      <c r="K19" s="59">
        <v>50</v>
      </c>
      <c r="L19" s="60">
        <v>58</v>
      </c>
      <c r="M19" s="60">
        <v>65</v>
      </c>
      <c r="N19" s="38">
        <f>IF(MAX(H19:J19)&lt;0,0,TRUNC(MAX(H19:J19)/1)*1)</f>
        <v>45</v>
      </c>
      <c r="O19" s="38">
        <f>IF(MAX(K19:M19)&lt;0,0,TRUNC(MAX(K19:M19)/1)*1)</f>
        <v>65</v>
      </c>
      <c r="P19" s="38">
        <f>IF(N19=0,0,IF(O19=0,0,SUM(N19:O19)))</f>
        <v>110</v>
      </c>
      <c r="Q19" s="40">
        <f>IF(P19="","",IF(B19="","",IF((W19="k"),IF(B19&gt;153.655,P19,IF(B19&lt;28,10^(0.783497476*LOG10(28/153.655)^2)*P19,10^(0.783497476*LOG10(B19/153.655)^2)*P19)),IF(B19&gt;175.508,P19,IF(B19&lt;32,10^(0.75194503*LOG10(32/175.508)^2)*P19,10^(0.75194503*LOG10(B19/175.508)^2)*P19)))))</f>
        <v>138.0558197348048</v>
      </c>
      <c r="R19" s="40" t="str">
        <f>IF(Y19=1,Q19*AB19,"")</f>
        <v/>
      </c>
      <c r="S19" s="49">
        <v>1</v>
      </c>
      <c r="T19" s="50"/>
      <c r="U19" s="43">
        <f>IF(P19="","",IF(B19="","",IF((W19="k"),IF(B19&gt;153.655,1,IF(B19&lt;28,10^(0.783497476*LOG10(28/153.655)^2),10^(0.783497476*LOG10(B19/153.655)^2))),IF(B19&gt;175.508,1,IF(B19&lt;32,10^(0.75194503*LOG10(32/175.508)^2),10^(0.75194503*LOG10(B19/175.508)^2))))))</f>
        <v>1.2550529066800435</v>
      </c>
      <c r="V19" s="44" t="str">
        <f>R9</f>
        <v/>
      </c>
      <c r="W19" s="75" t="str">
        <f>IF(ISNUMBER(FIND("M",C19)),"m",IF(ISNUMBER(FIND("K",C19)),"k"))</f>
        <v>m</v>
      </c>
      <c r="X19" s="45">
        <f>IF(OR(D19="",V19=""),0,(YEAR(V19)-YEAR(D19)))</f>
        <v>0</v>
      </c>
      <c r="Y19" s="46">
        <f>IF(X19&gt;34,1,0)</f>
        <v>0</v>
      </c>
      <c r="Z19" s="47" t="b">
        <f>IF(Y19=1,LOOKUP(X19,'Meltzer-Faber'!A7:A67,'Meltzer-Faber'!B7:B67))</f>
        <v>0</v>
      </c>
      <c r="AA19" s="48" t="b">
        <f>IF(Y19=1,LOOKUP(X19,'Meltzer-Faber'!A7:A67,'Meltzer-Faber'!C7:C67))</f>
        <v>0</v>
      </c>
      <c r="AB19" s="48" t="b">
        <f>IF(W19="m",Z19,IF(W19="k",AA19,""))</f>
        <v>0</v>
      </c>
    </row>
    <row r="20" spans="1:28" ht="19.5" customHeight="1">
      <c r="A20" s="52"/>
      <c r="B20" s="53"/>
      <c r="C20" s="54"/>
      <c r="D20" s="35"/>
      <c r="E20" s="36"/>
      <c r="F20" s="61"/>
      <c r="G20" s="55"/>
      <c r="H20" s="56"/>
      <c r="I20" s="57"/>
      <c r="J20" s="58"/>
      <c r="K20" s="59"/>
      <c r="L20" s="60"/>
      <c r="M20" s="60"/>
      <c r="N20" s="38">
        <f t="shared" si="0"/>
        <v>0</v>
      </c>
      <c r="O20" s="38">
        <f t="shared" si="1"/>
        <v>0</v>
      </c>
      <c r="P20" s="38">
        <f t="shared" si="2"/>
        <v>0</v>
      </c>
      <c r="Q20" s="40" t="str">
        <f t="shared" si="3"/>
        <v/>
      </c>
      <c r="R20" s="40" t="str">
        <f t="shared" si="4"/>
        <v/>
      </c>
      <c r="S20" s="49"/>
      <c r="T20" s="50"/>
      <c r="U20" s="43" t="str">
        <f t="shared" si="5"/>
        <v/>
      </c>
      <c r="V20" s="44">
        <f>R5</f>
        <v>44121</v>
      </c>
      <c r="W20" s="75" t="b">
        <f t="shared" si="6"/>
        <v>0</v>
      </c>
      <c r="X20" s="45">
        <f t="shared" si="7"/>
        <v>0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str">
        <f t="shared" si="9"/>
        <v/>
      </c>
    </row>
    <row r="21" spans="1:28" ht="19.5" customHeight="1">
      <c r="A21" s="52" t="s">
        <v>78</v>
      </c>
      <c r="B21" s="53">
        <v>88.34</v>
      </c>
      <c r="C21" s="54" t="s">
        <v>79</v>
      </c>
      <c r="D21" s="35">
        <v>37793</v>
      </c>
      <c r="E21" s="36">
        <v>12</v>
      </c>
      <c r="F21" s="61" t="s">
        <v>87</v>
      </c>
      <c r="G21" s="55" t="s">
        <v>68</v>
      </c>
      <c r="H21" s="56">
        <v>60</v>
      </c>
      <c r="I21" s="57">
        <v>62</v>
      </c>
      <c r="J21" s="58">
        <v>64</v>
      </c>
      <c r="K21" s="59">
        <v>70</v>
      </c>
      <c r="L21" s="60">
        <v>73</v>
      </c>
      <c r="M21" s="60">
        <v>75</v>
      </c>
      <c r="N21" s="38">
        <f t="shared" si="0"/>
        <v>64</v>
      </c>
      <c r="O21" s="38">
        <f t="shared" si="1"/>
        <v>75</v>
      </c>
      <c r="P21" s="38">
        <f t="shared" si="2"/>
        <v>139</v>
      </c>
      <c r="Q21" s="40">
        <f t="shared" si="3"/>
        <v>162.12614996159564</v>
      </c>
      <c r="R21" s="40" t="str">
        <f t="shared" si="4"/>
        <v/>
      </c>
      <c r="S21" s="49">
        <v>1</v>
      </c>
      <c r="T21" s="50"/>
      <c r="U21" s="43">
        <f t="shared" si="5"/>
        <v>1.1663751795798247</v>
      </c>
      <c r="V21" s="44">
        <f>R5</f>
        <v>44121</v>
      </c>
      <c r="W21" s="75" t="str">
        <f t="shared" si="6"/>
        <v>m</v>
      </c>
      <c r="X21" s="45">
        <f t="shared" si="7"/>
        <v>17</v>
      </c>
      <c r="Y21" s="46">
        <f t="shared" si="8"/>
        <v>0</v>
      </c>
      <c r="Z21" s="47" t="b">
        <f>IF(Y21=1,LOOKUP(X21,'Meltzer-Faber'!A3:A63,'Meltzer-Faber'!B3:B63))</f>
        <v>0</v>
      </c>
      <c r="AA21" s="48" t="b">
        <f>IF(Y21=1,LOOKUP(X21,'Meltzer-Faber'!A3:A63,'Meltzer-Faber'!C3:C63))</f>
        <v>0</v>
      </c>
      <c r="AB21" s="48" t="b">
        <f t="shared" si="9"/>
        <v>0</v>
      </c>
    </row>
    <row r="22" spans="1:28" ht="19.5" customHeight="1">
      <c r="A22" s="52"/>
      <c r="B22" s="53"/>
      <c r="C22" s="54"/>
      <c r="D22" s="35"/>
      <c r="E22" s="36"/>
      <c r="F22" s="61"/>
      <c r="G22" s="55"/>
      <c r="H22" s="56"/>
      <c r="I22" s="57"/>
      <c r="J22" s="58"/>
      <c r="K22" s="59"/>
      <c r="L22" s="60"/>
      <c r="M22" s="60"/>
      <c r="N22" s="38">
        <f t="shared" si="0"/>
        <v>0</v>
      </c>
      <c r="O22" s="38">
        <f t="shared" si="1"/>
        <v>0</v>
      </c>
      <c r="P22" s="62">
        <f t="shared" si="2"/>
        <v>0</v>
      </c>
      <c r="Q22" s="63" t="str">
        <f t="shared" si="3"/>
        <v/>
      </c>
      <c r="R22" s="40" t="str">
        <f t="shared" si="4"/>
        <v/>
      </c>
      <c r="S22" s="64"/>
      <c r="T22" s="65"/>
      <c r="U22" s="43" t="str">
        <f t="shared" si="5"/>
        <v/>
      </c>
      <c r="V22" s="44">
        <f>R5</f>
        <v>44121</v>
      </c>
      <c r="W22" s="75" t="b">
        <f t="shared" si="6"/>
        <v>0</v>
      </c>
      <c r="X22" s="45">
        <f t="shared" si="7"/>
        <v>0</v>
      </c>
      <c r="Y22" s="46">
        <f t="shared" si="8"/>
        <v>0</v>
      </c>
      <c r="Z22" s="47" t="b">
        <f>IF(Y22=1,LOOKUP(X22,'Meltzer-Faber'!A3:A63,'Meltzer-Faber'!B3:B63))</f>
        <v>0</v>
      </c>
      <c r="AA22" s="48" t="b">
        <f>IF(Y22=1,LOOKUP(X22,'Meltzer-Faber'!A3:A63,'Meltzer-Faber'!C3:C63))</f>
        <v>0</v>
      </c>
      <c r="AB22" s="48" t="str">
        <f t="shared" si="9"/>
        <v/>
      </c>
    </row>
    <row r="23" spans="1:28" ht="9" customHeight="1">
      <c r="A23" s="66"/>
      <c r="B23" s="67"/>
      <c r="C23" s="68"/>
      <c r="D23" s="69"/>
      <c r="E23" s="69"/>
      <c r="F23" s="66"/>
      <c r="G23" s="66"/>
      <c r="H23" s="70"/>
      <c r="I23" s="71"/>
      <c r="J23" s="70"/>
      <c r="K23" s="70" t="s">
        <v>37</v>
      </c>
      <c r="L23" s="70"/>
      <c r="M23" s="70"/>
      <c r="N23" s="68"/>
      <c r="O23" s="68"/>
      <c r="P23" s="68"/>
      <c r="Q23" s="72"/>
      <c r="R23" s="72"/>
      <c r="S23" s="72"/>
      <c r="T23" s="73"/>
      <c r="U23" s="74"/>
      <c r="V23" s="1"/>
      <c r="W23" s="75"/>
      <c r="X23" s="45">
        <f>(YEAR(V23)-YEAR(D23))</f>
        <v>0</v>
      </c>
      <c r="Y23" s="46">
        <f>IF(X24&gt;34,1,0)</f>
        <v>0</v>
      </c>
      <c r="Z23" s="76"/>
      <c r="AA23" s="74"/>
      <c r="AB23" s="74"/>
    </row>
    <row r="24" spans="1:28" ht="12.75" customHeight="1">
      <c r="A24" s="1"/>
      <c r="B24" s="1"/>
      <c r="C24" s="2"/>
      <c r="D24" s="1"/>
      <c r="E24" s="1"/>
      <c r="F24" s="6"/>
      <c r="G24" s="6"/>
      <c r="H24" s="8"/>
      <c r="I24" s="7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4"/>
      <c r="V24" s="4"/>
      <c r="W24" s="4"/>
      <c r="X24" s="4"/>
      <c r="Y24" s="1"/>
      <c r="Z24" s="4"/>
      <c r="AA24" s="78"/>
      <c r="AB24" s="78"/>
    </row>
    <row r="25" spans="1:28" ht="12.75" customHeight="1">
      <c r="A25" s="79" t="s">
        <v>38</v>
      </c>
      <c r="B25" s="106"/>
      <c r="C25" s="108" t="s">
        <v>156</v>
      </c>
      <c r="D25" s="110"/>
      <c r="E25" s="110"/>
      <c r="F25" s="110"/>
      <c r="G25" s="81" t="s">
        <v>39</v>
      </c>
      <c r="H25" s="80">
        <v>1</v>
      </c>
      <c r="I25" s="108" t="s">
        <v>167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2"/>
      <c r="V25" s="12"/>
      <c r="W25" s="12"/>
      <c r="X25" s="12"/>
      <c r="Y25" s="1"/>
      <c r="Z25" s="12"/>
      <c r="AA25" s="13"/>
      <c r="AB25" s="13"/>
    </row>
    <row r="26" spans="1:28" ht="12.75" customHeight="1">
      <c r="A26" s="12"/>
      <c r="B26" s="106"/>
      <c r="C26" s="108" t="s">
        <v>37</v>
      </c>
      <c r="D26" s="110"/>
      <c r="E26" s="110"/>
      <c r="F26" s="110"/>
      <c r="G26" s="82" t="s">
        <v>37</v>
      </c>
      <c r="H26" s="80">
        <v>2</v>
      </c>
      <c r="I26" s="108" t="s">
        <v>161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2"/>
      <c r="V26" s="12"/>
      <c r="W26" s="12"/>
      <c r="X26" s="12"/>
      <c r="Y26" s="12"/>
      <c r="Z26" s="12"/>
      <c r="AA26" s="13"/>
      <c r="AB26" s="13"/>
    </row>
    <row r="27" spans="1:28" ht="12.75" customHeight="1">
      <c r="A27" s="79" t="s">
        <v>40</v>
      </c>
      <c r="B27" s="106"/>
      <c r="C27" s="108"/>
      <c r="D27" s="110"/>
      <c r="E27" s="110"/>
      <c r="F27" s="110"/>
      <c r="G27" s="83"/>
      <c r="H27" s="80">
        <v>3</v>
      </c>
      <c r="I27" s="80" t="s">
        <v>143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12"/>
      <c r="V27" s="12"/>
      <c r="W27" s="12"/>
      <c r="X27" s="12"/>
      <c r="Y27" s="12"/>
      <c r="Z27" s="12"/>
      <c r="AA27" s="13"/>
      <c r="AB27" s="13"/>
    </row>
    <row r="28" spans="1:28" ht="12.75" customHeight="1">
      <c r="A28" s="12"/>
      <c r="B28" s="106"/>
      <c r="C28" s="108"/>
      <c r="D28" s="110"/>
      <c r="E28" s="110"/>
      <c r="F28" s="110"/>
      <c r="G28" s="83"/>
      <c r="H28" s="80"/>
      <c r="I28" s="108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2"/>
      <c r="V28" s="12"/>
      <c r="W28" s="12" t="s">
        <v>37</v>
      </c>
      <c r="X28" s="12"/>
      <c r="Y28" s="12"/>
      <c r="Z28" s="12"/>
      <c r="AA28" s="13"/>
      <c r="AB28" s="13"/>
    </row>
    <row r="29" spans="1:28" ht="12.75" customHeight="1">
      <c r="A29" s="12"/>
      <c r="B29" s="106"/>
      <c r="C29" s="108"/>
      <c r="D29" s="110"/>
      <c r="E29" s="110"/>
      <c r="F29" s="110"/>
      <c r="G29" s="83"/>
      <c r="H29" s="80"/>
      <c r="I29" s="80"/>
      <c r="J29" s="84"/>
      <c r="K29" s="84"/>
      <c r="L29" s="84"/>
      <c r="M29" s="84"/>
      <c r="N29" s="84"/>
      <c r="O29" s="84"/>
      <c r="P29" s="84"/>
      <c r="Q29" s="85"/>
      <c r="R29" s="85"/>
      <c r="S29" s="85"/>
      <c r="T29" s="85"/>
      <c r="U29" s="12"/>
      <c r="V29" s="12"/>
      <c r="W29" s="12"/>
      <c r="X29" s="12"/>
      <c r="Y29" s="12"/>
      <c r="Z29" s="12"/>
      <c r="AA29" s="13"/>
      <c r="AB29" s="13"/>
    </row>
    <row r="30" spans="1:28" ht="12.75" customHeight="1">
      <c r="A30" s="12"/>
      <c r="B30" s="106"/>
      <c r="C30" s="80"/>
      <c r="D30" s="80"/>
      <c r="E30" s="80"/>
      <c r="F30" s="80"/>
      <c r="G30" s="86" t="s">
        <v>58</v>
      </c>
      <c r="H30" s="108" t="s">
        <v>139</v>
      </c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4"/>
      <c r="V30" s="4"/>
      <c r="W30" s="4"/>
      <c r="X30" s="4"/>
      <c r="Y30" s="4"/>
      <c r="Z30" s="4"/>
      <c r="AA30" s="5"/>
      <c r="AB30" s="5"/>
    </row>
    <row r="31" spans="1:28" ht="12.75" customHeight="1">
      <c r="A31" s="1"/>
      <c r="B31" s="1"/>
      <c r="C31" s="87"/>
      <c r="D31" s="5"/>
      <c r="E31" s="5"/>
      <c r="F31" s="4"/>
      <c r="G31" s="86" t="s">
        <v>41</v>
      </c>
      <c r="H31" s="108" t="s">
        <v>168</v>
      </c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4"/>
      <c r="V31" s="4"/>
      <c r="W31" s="4"/>
      <c r="X31" s="4"/>
      <c r="Y31" s="4"/>
      <c r="Z31" s="4"/>
      <c r="AA31" s="5"/>
      <c r="AB31" s="5"/>
    </row>
    <row r="32" spans="1:28" ht="12.75" customHeight="1">
      <c r="A32" s="79" t="s">
        <v>42</v>
      </c>
      <c r="B32" s="106"/>
      <c r="C32" s="108" t="s">
        <v>157</v>
      </c>
      <c r="D32" s="108"/>
      <c r="E32" s="108"/>
      <c r="F32" s="108"/>
      <c r="G32" s="86" t="s">
        <v>43</v>
      </c>
      <c r="H32" s="108" t="s">
        <v>160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1"/>
      <c r="B33" s="1"/>
      <c r="C33" s="108"/>
      <c r="D33" s="110"/>
      <c r="E33" s="110"/>
      <c r="F33" s="110"/>
      <c r="G33" s="83"/>
      <c r="H33" s="80"/>
      <c r="I33" s="88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79" t="s">
        <v>44</v>
      </c>
      <c r="B34" s="89"/>
      <c r="C34" s="108" t="s">
        <v>158</v>
      </c>
      <c r="D34" s="110"/>
      <c r="E34" s="110"/>
      <c r="F34" s="110"/>
      <c r="G34" s="86" t="s">
        <v>45</v>
      </c>
      <c r="H34" s="108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1"/>
      <c r="B35" s="1"/>
      <c r="C35" s="108"/>
      <c r="D35" s="109"/>
      <c r="E35" s="109"/>
      <c r="F35" s="109"/>
      <c r="G35" s="83"/>
      <c r="H35" s="108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89" t="s">
        <v>46</v>
      </c>
      <c r="B36" s="89"/>
      <c r="C36" s="90" t="s">
        <v>47</v>
      </c>
      <c r="D36" s="91"/>
      <c r="E36" s="91"/>
      <c r="F36" s="92"/>
      <c r="G36" s="4"/>
      <c r="H36" s="10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1"/>
      <c r="B37" s="1"/>
      <c r="C37" s="90"/>
      <c r="D37" s="5"/>
      <c r="E37" s="5"/>
      <c r="F37" s="4"/>
      <c r="G37" s="4"/>
      <c r="H37" s="108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1"/>
      <c r="B38" s="1"/>
      <c r="C38" s="93"/>
      <c r="D38" s="5"/>
      <c r="E38" s="5"/>
      <c r="F38" s="4"/>
      <c r="G38" s="4"/>
      <c r="H38" s="108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2"/>
      <c r="D39" s="1"/>
      <c r="E39" s="1"/>
      <c r="F39" s="6"/>
      <c r="G39" s="6"/>
      <c r="H39" s="6"/>
      <c r="I39" s="7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2"/>
      <c r="D40" s="1"/>
      <c r="E40" s="1"/>
      <c r="F40" s="6"/>
      <c r="G40" s="6"/>
      <c r="H40" s="1"/>
      <c r="I40" s="7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1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  <row r="997" spans="1:28" ht="12.75" customHeight="1">
      <c r="A997" s="1"/>
      <c r="B997" s="1"/>
      <c r="C997" s="2"/>
      <c r="D997" s="1"/>
      <c r="E997" s="1"/>
      <c r="F997" s="6"/>
      <c r="G997" s="6"/>
      <c r="H997" s="1"/>
      <c r="I997" s="7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4"/>
      <c r="V997" s="4"/>
      <c r="W997" s="4"/>
      <c r="X997" s="4"/>
      <c r="Y997" s="4"/>
      <c r="Z997" s="4"/>
      <c r="AA997" s="5"/>
      <c r="AB997" s="5"/>
    </row>
    <row r="998" spans="1:28" ht="12.75" customHeight="1">
      <c r="A998" s="1"/>
      <c r="B998" s="1"/>
      <c r="C998" s="2"/>
      <c r="D998" s="1"/>
      <c r="E998" s="1"/>
      <c r="F998" s="6"/>
      <c r="G998" s="6"/>
      <c r="H998" s="1"/>
      <c r="I998" s="7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4"/>
      <c r="V998" s="4"/>
      <c r="W998" s="4"/>
      <c r="X998" s="4"/>
      <c r="Y998" s="4"/>
      <c r="Z998" s="4"/>
      <c r="AA998" s="5"/>
      <c r="AB998" s="5"/>
    </row>
  </sheetData>
  <mergeCells count="25">
    <mergeCell ref="C34:F34"/>
    <mergeCell ref="C35:F35"/>
    <mergeCell ref="F1:P1"/>
    <mergeCell ref="F2:P2"/>
    <mergeCell ref="C5:F5"/>
    <mergeCell ref="H5:K5"/>
    <mergeCell ref="M5:P5"/>
    <mergeCell ref="C25:F25"/>
    <mergeCell ref="C26:F26"/>
    <mergeCell ref="H35:T35"/>
    <mergeCell ref="C27:F27"/>
    <mergeCell ref="C28:F28"/>
    <mergeCell ref="C29:F29"/>
    <mergeCell ref="C32:F32"/>
    <mergeCell ref="C33:F33"/>
    <mergeCell ref="H36:T36"/>
    <mergeCell ref="H37:T37"/>
    <mergeCell ref="H38:T38"/>
    <mergeCell ref="I25:T25"/>
    <mergeCell ref="I26:T26"/>
    <mergeCell ref="I28:T28"/>
    <mergeCell ref="H30:T30"/>
    <mergeCell ref="H31:T31"/>
    <mergeCell ref="H32:T32"/>
    <mergeCell ref="H34:T34"/>
  </mergeCells>
  <conditionalFormatting sqref="L9:M9">
    <cfRule type="cellIs" dxfId="287" priority="5" stopIfTrue="1" operator="between">
      <formula>1</formula>
      <formula>300</formula>
    </cfRule>
  </conditionalFormatting>
  <conditionalFormatting sqref="L9:M9">
    <cfRule type="cellIs" dxfId="286" priority="6" stopIfTrue="1" operator="lessThanOrEqual">
      <formula>0</formula>
    </cfRule>
  </conditionalFormatting>
  <conditionalFormatting sqref="H9:K9">
    <cfRule type="cellIs" dxfId="285" priority="7" stopIfTrue="1" operator="between">
      <formula>1</formula>
      <formula>300</formula>
    </cfRule>
  </conditionalFormatting>
  <conditionalFormatting sqref="H9:K9">
    <cfRule type="cellIs" dxfId="284" priority="8" stopIfTrue="1" operator="lessThanOrEqual">
      <formula>0</formula>
    </cfRule>
  </conditionalFormatting>
  <conditionalFormatting sqref="L10:M10">
    <cfRule type="cellIs" dxfId="283" priority="9" stopIfTrue="1" operator="between">
      <formula>1</formula>
      <formula>300</formula>
    </cfRule>
  </conditionalFormatting>
  <conditionalFormatting sqref="L10:M10">
    <cfRule type="cellIs" dxfId="282" priority="10" stopIfTrue="1" operator="lessThanOrEqual">
      <formula>0</formula>
    </cfRule>
  </conditionalFormatting>
  <conditionalFormatting sqref="H10:K10">
    <cfRule type="cellIs" dxfId="281" priority="11" stopIfTrue="1" operator="between">
      <formula>1</formula>
      <formula>300</formula>
    </cfRule>
  </conditionalFormatting>
  <conditionalFormatting sqref="H10:K10">
    <cfRule type="cellIs" dxfId="280" priority="12" stopIfTrue="1" operator="lessThanOrEqual">
      <formula>0</formula>
    </cfRule>
  </conditionalFormatting>
  <conditionalFormatting sqref="L11:M12">
    <cfRule type="cellIs" dxfId="279" priority="13" stopIfTrue="1" operator="between">
      <formula>1</formula>
      <formula>300</formula>
    </cfRule>
  </conditionalFormatting>
  <conditionalFormatting sqref="L11:M12">
    <cfRule type="cellIs" dxfId="278" priority="14" stopIfTrue="1" operator="lessThanOrEqual">
      <formula>0</formula>
    </cfRule>
  </conditionalFormatting>
  <conditionalFormatting sqref="H11:K12">
    <cfRule type="cellIs" dxfId="277" priority="15" stopIfTrue="1" operator="between">
      <formula>1</formula>
      <formula>300</formula>
    </cfRule>
  </conditionalFormatting>
  <conditionalFormatting sqref="H11:K12">
    <cfRule type="cellIs" dxfId="276" priority="16" stopIfTrue="1" operator="lessThanOrEqual">
      <formula>0</formula>
    </cfRule>
  </conditionalFormatting>
  <conditionalFormatting sqref="L13:M13">
    <cfRule type="cellIs" dxfId="275" priority="17" stopIfTrue="1" operator="between">
      <formula>1</formula>
      <formula>300</formula>
    </cfRule>
  </conditionalFormatting>
  <conditionalFormatting sqref="L13:M13">
    <cfRule type="cellIs" dxfId="274" priority="18" stopIfTrue="1" operator="lessThanOrEqual">
      <formula>0</formula>
    </cfRule>
  </conditionalFormatting>
  <conditionalFormatting sqref="H13:K13">
    <cfRule type="cellIs" dxfId="273" priority="19" stopIfTrue="1" operator="between">
      <formula>1</formula>
      <formula>300</formula>
    </cfRule>
  </conditionalFormatting>
  <conditionalFormatting sqref="H13:K13">
    <cfRule type="cellIs" dxfId="272" priority="20" stopIfTrue="1" operator="lessThanOrEqual">
      <formula>0</formula>
    </cfRule>
  </conditionalFormatting>
  <conditionalFormatting sqref="L14:M14">
    <cfRule type="cellIs" dxfId="271" priority="21" stopIfTrue="1" operator="between">
      <formula>1</formula>
      <formula>300</formula>
    </cfRule>
  </conditionalFormatting>
  <conditionalFormatting sqref="L14:M14">
    <cfRule type="cellIs" dxfId="270" priority="22" stopIfTrue="1" operator="lessThanOrEqual">
      <formula>0</formula>
    </cfRule>
  </conditionalFormatting>
  <conditionalFormatting sqref="H14:K14">
    <cfRule type="cellIs" dxfId="269" priority="23" stopIfTrue="1" operator="between">
      <formula>1</formula>
      <formula>300</formula>
    </cfRule>
  </conditionalFormatting>
  <conditionalFormatting sqref="H14:K14">
    <cfRule type="cellIs" dxfId="268" priority="24" stopIfTrue="1" operator="lessThanOrEqual">
      <formula>0</formula>
    </cfRule>
  </conditionalFormatting>
  <conditionalFormatting sqref="L15:M15">
    <cfRule type="cellIs" dxfId="267" priority="25" stopIfTrue="1" operator="between">
      <formula>1</formula>
      <formula>300</formula>
    </cfRule>
  </conditionalFormatting>
  <conditionalFormatting sqref="L15:M15">
    <cfRule type="cellIs" dxfId="266" priority="26" stopIfTrue="1" operator="lessThanOrEqual">
      <formula>0</formula>
    </cfRule>
  </conditionalFormatting>
  <conditionalFormatting sqref="H15:K15">
    <cfRule type="cellIs" dxfId="265" priority="27" stopIfTrue="1" operator="between">
      <formula>1</formula>
      <formula>300</formula>
    </cfRule>
  </conditionalFormatting>
  <conditionalFormatting sqref="H15:K15">
    <cfRule type="cellIs" dxfId="264" priority="28" stopIfTrue="1" operator="lessThanOrEqual">
      <formula>0</formula>
    </cfRule>
  </conditionalFormatting>
  <conditionalFormatting sqref="L16:M16">
    <cfRule type="cellIs" dxfId="263" priority="29" stopIfTrue="1" operator="between">
      <formula>1</formula>
      <formula>300</formula>
    </cfRule>
  </conditionalFormatting>
  <conditionalFormatting sqref="L16:M16">
    <cfRule type="cellIs" dxfId="262" priority="30" stopIfTrue="1" operator="lessThanOrEqual">
      <formula>0</formula>
    </cfRule>
  </conditionalFormatting>
  <conditionalFormatting sqref="H16:K16">
    <cfRule type="cellIs" dxfId="261" priority="31" stopIfTrue="1" operator="between">
      <formula>1</formula>
      <formula>300</formula>
    </cfRule>
  </conditionalFormatting>
  <conditionalFormatting sqref="H16:K16">
    <cfRule type="cellIs" dxfId="260" priority="32" stopIfTrue="1" operator="lessThanOrEqual">
      <formula>0</formula>
    </cfRule>
  </conditionalFormatting>
  <conditionalFormatting sqref="L17:M17">
    <cfRule type="cellIs" dxfId="259" priority="37" stopIfTrue="1" operator="between">
      <formula>1</formula>
      <formula>300</formula>
    </cfRule>
  </conditionalFormatting>
  <conditionalFormatting sqref="L17:M17">
    <cfRule type="cellIs" dxfId="258" priority="38" stopIfTrue="1" operator="lessThanOrEqual">
      <formula>0</formula>
    </cfRule>
  </conditionalFormatting>
  <conditionalFormatting sqref="H17:K17">
    <cfRule type="cellIs" dxfId="257" priority="39" stopIfTrue="1" operator="between">
      <formula>1</formula>
      <formula>300</formula>
    </cfRule>
  </conditionalFormatting>
  <conditionalFormatting sqref="H17:K17">
    <cfRule type="cellIs" dxfId="256" priority="40" stopIfTrue="1" operator="lessThanOrEqual">
      <formula>0</formula>
    </cfRule>
  </conditionalFormatting>
  <conditionalFormatting sqref="L18:M18">
    <cfRule type="cellIs" dxfId="255" priority="45" stopIfTrue="1" operator="between">
      <formula>1</formula>
      <formula>300</formula>
    </cfRule>
  </conditionalFormatting>
  <conditionalFormatting sqref="L18:M18">
    <cfRule type="cellIs" dxfId="254" priority="46" stopIfTrue="1" operator="lessThanOrEqual">
      <formula>0</formula>
    </cfRule>
  </conditionalFormatting>
  <conditionalFormatting sqref="H18:K18">
    <cfRule type="cellIs" dxfId="253" priority="47" stopIfTrue="1" operator="between">
      <formula>1</formula>
      <formula>300</formula>
    </cfRule>
  </conditionalFormatting>
  <conditionalFormatting sqref="H18:K18">
    <cfRule type="cellIs" dxfId="252" priority="48" stopIfTrue="1" operator="lessThanOrEqual">
      <formula>0</formula>
    </cfRule>
  </conditionalFormatting>
  <conditionalFormatting sqref="L20:M20">
    <cfRule type="cellIs" dxfId="251" priority="53" stopIfTrue="1" operator="between">
      <formula>1</formula>
      <formula>300</formula>
    </cfRule>
  </conditionalFormatting>
  <conditionalFormatting sqref="L20:M20">
    <cfRule type="cellIs" dxfId="250" priority="54" stopIfTrue="1" operator="lessThanOrEqual">
      <formula>0</formula>
    </cfRule>
  </conditionalFormatting>
  <conditionalFormatting sqref="H20:K20">
    <cfRule type="cellIs" dxfId="249" priority="55" stopIfTrue="1" operator="between">
      <formula>1</formula>
      <formula>300</formula>
    </cfRule>
  </conditionalFormatting>
  <conditionalFormatting sqref="H20:K20">
    <cfRule type="cellIs" dxfId="248" priority="56" stopIfTrue="1" operator="lessThanOrEqual">
      <formula>0</formula>
    </cfRule>
  </conditionalFormatting>
  <conditionalFormatting sqref="L21:M21">
    <cfRule type="cellIs" dxfId="247" priority="57" stopIfTrue="1" operator="between">
      <formula>1</formula>
      <formula>300</formula>
    </cfRule>
  </conditionalFormatting>
  <conditionalFormatting sqref="L21:M21">
    <cfRule type="cellIs" dxfId="246" priority="58" stopIfTrue="1" operator="lessThanOrEqual">
      <formula>0</formula>
    </cfRule>
  </conditionalFormatting>
  <conditionalFormatting sqref="H21:K21">
    <cfRule type="cellIs" dxfId="245" priority="59" stopIfTrue="1" operator="between">
      <formula>1</formula>
      <formula>300</formula>
    </cfRule>
  </conditionalFormatting>
  <conditionalFormatting sqref="H21:K21">
    <cfRule type="cellIs" dxfId="244" priority="60" stopIfTrue="1" operator="lessThanOrEqual">
      <formula>0</formula>
    </cfRule>
  </conditionalFormatting>
  <conditionalFormatting sqref="L22:M22">
    <cfRule type="cellIs" dxfId="243" priority="65" stopIfTrue="1" operator="between">
      <formula>1</formula>
      <formula>300</formula>
    </cfRule>
  </conditionalFormatting>
  <conditionalFormatting sqref="L22:M22">
    <cfRule type="cellIs" dxfId="242" priority="66" stopIfTrue="1" operator="lessThanOrEqual">
      <formula>0</formula>
    </cfRule>
  </conditionalFormatting>
  <conditionalFormatting sqref="H22:K22">
    <cfRule type="cellIs" dxfId="241" priority="67" stopIfTrue="1" operator="between">
      <formula>1</formula>
      <formula>300</formula>
    </cfRule>
  </conditionalFormatting>
  <conditionalFormatting sqref="H22:K22">
    <cfRule type="cellIs" dxfId="240" priority="68" stopIfTrue="1" operator="lessThanOrEqual">
      <formula>0</formula>
    </cfRule>
  </conditionalFormatting>
  <conditionalFormatting sqref="L19:M19">
    <cfRule type="cellIs" dxfId="239" priority="1" stopIfTrue="1" operator="between">
      <formula>1</formula>
      <formula>300</formula>
    </cfRule>
  </conditionalFormatting>
  <conditionalFormatting sqref="L19:M19">
    <cfRule type="cellIs" dxfId="238" priority="2" stopIfTrue="1" operator="lessThanOrEqual">
      <formula>0</formula>
    </cfRule>
  </conditionalFormatting>
  <conditionalFormatting sqref="H19:K19">
    <cfRule type="cellIs" dxfId="237" priority="3" stopIfTrue="1" operator="between">
      <formula>1</formula>
      <formula>300</formula>
    </cfRule>
  </conditionalFormatting>
  <conditionalFormatting sqref="H19:K19">
    <cfRule type="cellIs" dxfId="236" priority="4" stopIfTrue="1" operator="lessThanOrEqual">
      <formula>0</formula>
    </cfRule>
  </conditionalFormatting>
  <dataValidations count="2">
    <dataValidation type="list" allowBlank="1" showInputMessage="1" showErrorMessage="1" prompt="Feil_i_kategori - Feil verdi i kategori" sqref="C9:C15 C21 C17:C19" xr:uid="{00000000-0002-0000-0100-000001000000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9:A22" xr:uid="{00000000-0002-0000-0100-000000000000}">
      <formula1>"40.0,45.0,49.0,55.0,59.0,64.0,71.0,76.0,81.0,=81,81+,87.0,=87,87+,49.0,55.0,61.0,67.0,73.0,81.0,89.0,96.0,102.0,=102,102+,109.0,=109,109+"</formula1>
    </dataValidation>
  </dataValidations>
  <pageMargins left="0.27559055118110237" right="0.35433070866141736" top="0.27559055118110237" bottom="0.27559055118110237" header="0" footer="0"/>
  <pageSetup paperSize="9" scale="7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06FE5-F7CE-CD42-8CF0-DF608A5BFC07}">
  <sheetPr>
    <tabColor rgb="FF00B050"/>
    <pageSetUpPr fitToPage="1"/>
  </sheetPr>
  <dimension ref="A1:AB1000"/>
  <sheetViews>
    <sheetView showGridLines="0" topLeftCell="G5" workbookViewId="0">
      <selection activeCell="P19" sqref="P19"/>
    </sheetView>
  </sheetViews>
  <sheetFormatPr baseColWidth="10" defaultColWidth="14.33203125" defaultRowHeight="15" customHeight="1"/>
  <cols>
    <col min="1" max="1" width="6.33203125" customWidth="1"/>
    <col min="2" max="2" width="8.5546875" customWidth="1"/>
    <col min="3" max="3" width="6.33203125" customWidth="1"/>
    <col min="4" max="4" width="10.5546875" customWidth="1"/>
    <col min="5" max="5" width="3.77734375" customWidth="1"/>
    <col min="6" max="6" width="27.6640625" customWidth="1"/>
    <col min="7" max="7" width="20.44140625" customWidth="1"/>
    <col min="8" max="13" width="7.21875" customWidth="1"/>
    <col min="14" max="16" width="7.5546875" customWidth="1"/>
    <col min="17" max="17" width="10.5546875" customWidth="1"/>
    <col min="18" max="18" width="11.33203125" customWidth="1"/>
    <col min="19" max="20" width="5.6640625" customWidth="1"/>
    <col min="21" max="21" width="14.21875" customWidth="1"/>
    <col min="22" max="24" width="9.21875" hidden="1" customWidth="1"/>
    <col min="25" max="25" width="7.77734375" hidden="1" customWidth="1"/>
    <col min="26" max="28" width="9.21875" hidden="1" customWidth="1"/>
  </cols>
  <sheetData>
    <row r="1" spans="1:28" ht="53.25" customHeight="1">
      <c r="A1" s="1"/>
      <c r="B1" s="1"/>
      <c r="C1" s="2"/>
      <c r="D1" s="1"/>
      <c r="E1" s="1"/>
      <c r="F1" s="112" t="s">
        <v>0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3" t="s">
        <v>1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9" t="s">
        <v>2</v>
      </c>
      <c r="C5" s="114" t="s">
        <v>59</v>
      </c>
      <c r="D5" s="109"/>
      <c r="E5" s="109"/>
      <c r="F5" s="109"/>
      <c r="G5" s="9" t="s">
        <v>3</v>
      </c>
      <c r="H5" s="114" t="s">
        <v>60</v>
      </c>
      <c r="I5" s="109"/>
      <c r="J5" s="109"/>
      <c r="K5" s="109"/>
      <c r="L5" s="9" t="s">
        <v>4</v>
      </c>
      <c r="M5" s="115" t="s">
        <v>61</v>
      </c>
      <c r="N5" s="109"/>
      <c r="O5" s="109"/>
      <c r="P5" s="109"/>
      <c r="Q5" s="9" t="s">
        <v>5</v>
      </c>
      <c r="R5" s="94">
        <v>44121</v>
      </c>
      <c r="S5" s="10" t="s">
        <v>6</v>
      </c>
      <c r="T5" s="11">
        <v>3</v>
      </c>
      <c r="U5" s="80"/>
      <c r="V5" s="80"/>
      <c r="W5" s="80"/>
      <c r="X5" s="80"/>
      <c r="Y5" s="80"/>
      <c r="Z5" s="80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53</v>
      </c>
      <c r="B9" s="53">
        <v>54.85</v>
      </c>
      <c r="C9" s="54" t="s">
        <v>52</v>
      </c>
      <c r="D9" s="35">
        <v>31177</v>
      </c>
      <c r="E9" s="36">
        <v>8</v>
      </c>
      <c r="F9" s="55" t="s">
        <v>88</v>
      </c>
      <c r="G9" s="55" t="s">
        <v>68</v>
      </c>
      <c r="H9" s="56">
        <v>56</v>
      </c>
      <c r="I9" s="57">
        <v>58</v>
      </c>
      <c r="J9" s="58">
        <v>-62</v>
      </c>
      <c r="K9" s="59">
        <v>70</v>
      </c>
      <c r="L9" s="60">
        <v>-72</v>
      </c>
      <c r="M9" s="60">
        <v>-72</v>
      </c>
      <c r="N9" s="38">
        <f t="shared" ref="N9:N20" si="0">IF(MAX(H9:J9)&lt;0,0,TRUNC(MAX(H9:J9)/1)*1)</f>
        <v>58</v>
      </c>
      <c r="O9" s="38">
        <f t="shared" ref="O9:O20" si="1">IF(MAX(K9:M9)&lt;0,0,TRUNC(MAX(K9:M9)/1)*1)</f>
        <v>70</v>
      </c>
      <c r="P9" s="38">
        <f t="shared" ref="P9:P20" si="2">IF(N9=0,0,IF(O9=0,0,SUM(N9:O9)))</f>
        <v>128</v>
      </c>
      <c r="Q9" s="39">
        <f t="shared" ref="Q9:Q24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183.66192628698832</v>
      </c>
      <c r="R9" s="40">
        <f t="shared" ref="R9:R24" si="4">IF(Y9=1,Q9*AB9,"")</f>
        <v>196.8855849796515</v>
      </c>
      <c r="S9" s="41">
        <v>1</v>
      </c>
      <c r="T9" s="42" t="s">
        <v>150</v>
      </c>
      <c r="U9" s="43">
        <f t="shared" ref="U9:U24" si="5">IF(P9="","",IF(B9="","",IF((W9="k"),IF(B9&gt;153.655,1,IF(B9&lt;28,10^(0.783497476*LOG10(28/153.655)^2),10^(0.783497476*LOG10(B9/153.655)^2))),IF(B9&gt;175.508,1,IF(B9&lt;32,10^(0.75194503*LOG10(32/175.508)^2),10^(0.75194503*LOG10(B9/175.508)^2))))))</f>
        <v>1.4348587991170962</v>
      </c>
      <c r="V9" s="44">
        <f>R5</f>
        <v>44121</v>
      </c>
      <c r="W9" s="75" t="str">
        <f t="shared" ref="W9:W24" si="6">IF(ISNUMBER(FIND("M",C9)),"m",IF(ISNUMBER(FIND("K",C9)),"k"))</f>
        <v>k</v>
      </c>
      <c r="X9" s="45">
        <f t="shared" ref="X9:X24" si="7">IF(OR(D9="",V9=""),0,(YEAR(V9)-YEAR(D9)))</f>
        <v>35</v>
      </c>
      <c r="Y9" s="46">
        <f t="shared" ref="Y9:Y24" si="8">IF(X9&gt;34,1,0)</f>
        <v>1</v>
      </c>
      <c r="Z9" s="47">
        <f>IF(Y9=1,LOOKUP(X9,'Meltzer-Faber'!A3:A63,'Meltzer-Faber'!B3:B63))</f>
        <v>1.0720000000000001</v>
      </c>
      <c r="AA9" s="48">
        <f>IF(Y9=1,LOOKUP(X9,'Meltzer-Faber'!A3:A63,'Meltzer-Faber'!C3:C63))</f>
        <v>1.0720000000000001</v>
      </c>
      <c r="AB9" s="48">
        <f t="shared" ref="AB9:AB24" si="9">IF(W9="m",Z9,IF(W9="k",AA9,""))</f>
        <v>1.0720000000000001</v>
      </c>
    </row>
    <row r="10" spans="1:28" ht="19.5" customHeight="1">
      <c r="A10" s="52" t="s">
        <v>53</v>
      </c>
      <c r="B10" s="53">
        <v>54.45</v>
      </c>
      <c r="C10" s="54" t="s">
        <v>52</v>
      </c>
      <c r="D10" s="35">
        <v>32020</v>
      </c>
      <c r="E10" s="36">
        <v>17</v>
      </c>
      <c r="F10" s="55" t="s">
        <v>89</v>
      </c>
      <c r="G10" s="55" t="s">
        <v>68</v>
      </c>
      <c r="H10" s="56">
        <v>52</v>
      </c>
      <c r="I10" s="57">
        <v>-55</v>
      </c>
      <c r="J10" s="58">
        <v>-56</v>
      </c>
      <c r="K10" s="59">
        <v>66</v>
      </c>
      <c r="L10" s="60">
        <v>70</v>
      </c>
      <c r="M10" s="60">
        <v>-73</v>
      </c>
      <c r="N10" s="38">
        <f t="shared" si="0"/>
        <v>52</v>
      </c>
      <c r="O10" s="38">
        <f t="shared" si="1"/>
        <v>70</v>
      </c>
      <c r="P10" s="38">
        <f t="shared" si="2"/>
        <v>122</v>
      </c>
      <c r="Q10" s="40">
        <f t="shared" si="3"/>
        <v>175.95649391250572</v>
      </c>
      <c r="R10" s="40" t="str">
        <f t="shared" si="4"/>
        <v/>
      </c>
      <c r="S10" s="49">
        <v>2</v>
      </c>
      <c r="T10" s="50"/>
      <c r="U10" s="43">
        <f t="shared" si="5"/>
        <v>1.4422663435451288</v>
      </c>
      <c r="V10" s="44">
        <f>R5</f>
        <v>44121</v>
      </c>
      <c r="W10" s="75" t="str">
        <f t="shared" si="6"/>
        <v>k</v>
      </c>
      <c r="X10" s="45">
        <f t="shared" si="7"/>
        <v>33</v>
      </c>
      <c r="Y10" s="51">
        <f t="shared" si="8"/>
        <v>0</v>
      </c>
      <c r="Z10" s="47" t="b">
        <f>IF(Y10=1,LOOKUP(X10,'Meltzer-Faber'!A3:A63,'Meltzer-Faber'!B3:B63))</f>
        <v>0</v>
      </c>
      <c r="AA10" s="48" t="b">
        <f>IF(Y10=1,LOOKUP(X10,'Meltzer-Faber'!A3:A63,'Meltzer-Faber'!C3:C63))</f>
        <v>0</v>
      </c>
      <c r="AB10" s="48" t="b">
        <f t="shared" si="9"/>
        <v>0</v>
      </c>
    </row>
    <row r="11" spans="1:28" ht="19.5" customHeight="1">
      <c r="A11" s="52"/>
      <c r="B11" s="53"/>
      <c r="C11" s="54"/>
      <c r="D11" s="35"/>
      <c r="E11" s="36"/>
      <c r="F11" s="55"/>
      <c r="G11" s="55"/>
      <c r="H11" s="56"/>
      <c r="I11" s="57"/>
      <c r="J11" s="58"/>
      <c r="K11" s="59"/>
      <c r="L11" s="60"/>
      <c r="M11" s="60"/>
      <c r="N11" s="38">
        <f t="shared" si="0"/>
        <v>0</v>
      </c>
      <c r="O11" s="38">
        <f t="shared" si="1"/>
        <v>0</v>
      </c>
      <c r="P11" s="38">
        <f t="shared" si="2"/>
        <v>0</v>
      </c>
      <c r="Q11" s="40" t="str">
        <f t="shared" si="3"/>
        <v/>
      </c>
      <c r="R11" s="40" t="str">
        <f t="shared" si="4"/>
        <v/>
      </c>
      <c r="S11" s="49"/>
      <c r="T11" s="50"/>
      <c r="U11" s="43" t="str">
        <f t="shared" si="5"/>
        <v/>
      </c>
      <c r="V11" s="44">
        <f>R5</f>
        <v>44121</v>
      </c>
      <c r="W11" s="75" t="b">
        <f t="shared" si="6"/>
        <v>0</v>
      </c>
      <c r="X11" s="45">
        <f t="shared" si="7"/>
        <v>0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str">
        <f t="shared" si="9"/>
        <v/>
      </c>
    </row>
    <row r="12" spans="1:28" ht="19.5" customHeight="1">
      <c r="A12" s="52" t="s">
        <v>54</v>
      </c>
      <c r="B12" s="53">
        <v>58.15</v>
      </c>
      <c r="C12" s="54" t="s">
        <v>52</v>
      </c>
      <c r="D12" s="35">
        <v>35557</v>
      </c>
      <c r="E12" s="36">
        <v>18</v>
      </c>
      <c r="F12" s="55" t="s">
        <v>91</v>
      </c>
      <c r="G12" s="55" t="s">
        <v>71</v>
      </c>
      <c r="H12" s="56">
        <v>51</v>
      </c>
      <c r="I12" s="57">
        <v>53</v>
      </c>
      <c r="J12" s="58">
        <v>55</v>
      </c>
      <c r="K12" s="59">
        <v>68</v>
      </c>
      <c r="L12" s="60">
        <v>-72</v>
      </c>
      <c r="M12" s="60">
        <v>72</v>
      </c>
      <c r="N12" s="38">
        <f t="shared" si="0"/>
        <v>55</v>
      </c>
      <c r="O12" s="38">
        <f t="shared" si="1"/>
        <v>72</v>
      </c>
      <c r="P12" s="38">
        <f t="shared" si="2"/>
        <v>127</v>
      </c>
      <c r="Q12" s="40">
        <f t="shared" si="3"/>
        <v>175.11771712807462</v>
      </c>
      <c r="R12" s="40" t="str">
        <f t="shared" si="4"/>
        <v/>
      </c>
      <c r="S12" s="49">
        <v>2</v>
      </c>
      <c r="T12" s="50" t="s">
        <v>37</v>
      </c>
      <c r="U12" s="43">
        <f t="shared" si="5"/>
        <v>1.3788796624257844</v>
      </c>
      <c r="V12" s="44">
        <f>R5</f>
        <v>44121</v>
      </c>
      <c r="W12" s="75" t="str">
        <f t="shared" si="6"/>
        <v>k</v>
      </c>
      <c r="X12" s="45">
        <f t="shared" si="7"/>
        <v>23</v>
      </c>
      <c r="Y12" s="46">
        <f t="shared" si="8"/>
        <v>0</v>
      </c>
      <c r="Z12" s="47" t="b">
        <f>IF(Y12=1,LOOKUP(X12,'Meltzer-Faber'!A3:A63,'Meltzer-Faber'!B3:B63))</f>
        <v>0</v>
      </c>
      <c r="AA12" s="48" t="b">
        <f>IF(Y12=1,LOOKUP(X12,'Meltzer-Faber'!A3:A63,'Meltzer-Faber'!C3:C63))</f>
        <v>0</v>
      </c>
      <c r="AB12" s="48" t="b">
        <f t="shared" si="9"/>
        <v>0</v>
      </c>
    </row>
    <row r="13" spans="1:28" ht="19.5" customHeight="1">
      <c r="A13" s="52" t="s">
        <v>54</v>
      </c>
      <c r="B13" s="53">
        <v>58.35</v>
      </c>
      <c r="C13" s="54" t="s">
        <v>52</v>
      </c>
      <c r="D13" s="35">
        <v>33921</v>
      </c>
      <c r="E13" s="36">
        <v>14</v>
      </c>
      <c r="F13" s="61" t="s">
        <v>92</v>
      </c>
      <c r="G13" s="55" t="s">
        <v>95</v>
      </c>
      <c r="H13" s="56">
        <v>66</v>
      </c>
      <c r="I13" s="57">
        <v>69</v>
      </c>
      <c r="J13" s="58">
        <v>-72</v>
      </c>
      <c r="K13" s="59">
        <v>82</v>
      </c>
      <c r="L13" s="60">
        <v>85</v>
      </c>
      <c r="M13" s="60">
        <v>-88</v>
      </c>
      <c r="N13" s="38">
        <f t="shared" si="0"/>
        <v>69</v>
      </c>
      <c r="O13" s="38">
        <f t="shared" si="1"/>
        <v>85</v>
      </c>
      <c r="P13" s="38">
        <f t="shared" si="2"/>
        <v>154</v>
      </c>
      <c r="Q13" s="40">
        <f t="shared" si="3"/>
        <v>211.86674104751802</v>
      </c>
      <c r="R13" s="40" t="str">
        <f t="shared" si="4"/>
        <v/>
      </c>
      <c r="S13" s="49">
        <v>1</v>
      </c>
      <c r="T13" s="50" t="s">
        <v>37</v>
      </c>
      <c r="U13" s="43">
        <f t="shared" si="5"/>
        <v>1.375758058750117</v>
      </c>
      <c r="V13" s="44">
        <f>R5</f>
        <v>44121</v>
      </c>
      <c r="W13" s="75" t="str">
        <f t="shared" si="6"/>
        <v>k</v>
      </c>
      <c r="X13" s="45">
        <f t="shared" si="7"/>
        <v>28</v>
      </c>
      <c r="Y13" s="46">
        <f t="shared" si="8"/>
        <v>0</v>
      </c>
      <c r="Z13" s="47" t="b">
        <f>IF(Y13=1,LOOKUP(X13,'Meltzer-Faber'!A3:A63,'Meltzer-Faber'!B3:B63))</f>
        <v>0</v>
      </c>
      <c r="AA13" s="48" t="b">
        <f>IF(Y13=1,LOOKUP(X13,'Meltzer-Faber'!A3:A63,'Meltzer-Faber'!C3:C63))</f>
        <v>0</v>
      </c>
      <c r="AB13" s="48" t="b">
        <f t="shared" si="9"/>
        <v>0</v>
      </c>
    </row>
    <row r="14" spans="1:28" ht="19.5" customHeight="1">
      <c r="A14" s="52" t="s">
        <v>54</v>
      </c>
      <c r="B14" s="53">
        <v>58.4</v>
      </c>
      <c r="C14" s="54" t="s">
        <v>52</v>
      </c>
      <c r="D14" s="35">
        <v>35531</v>
      </c>
      <c r="E14" s="36">
        <v>4</v>
      </c>
      <c r="F14" s="55" t="s">
        <v>93</v>
      </c>
      <c r="G14" s="55" t="s">
        <v>95</v>
      </c>
      <c r="H14" s="56">
        <v>47</v>
      </c>
      <c r="I14" s="57">
        <v>49</v>
      </c>
      <c r="J14" s="58">
        <v>-53</v>
      </c>
      <c r="K14" s="59">
        <v>58</v>
      </c>
      <c r="L14" s="60">
        <v>61</v>
      </c>
      <c r="M14" s="60">
        <v>64</v>
      </c>
      <c r="N14" s="38">
        <f t="shared" si="0"/>
        <v>49</v>
      </c>
      <c r="O14" s="38">
        <f t="shared" si="1"/>
        <v>64</v>
      </c>
      <c r="P14" s="38">
        <f t="shared" si="2"/>
        <v>113</v>
      </c>
      <c r="Q14" s="40">
        <f t="shared" si="3"/>
        <v>155.37298304138821</v>
      </c>
      <c r="R14" s="40" t="str">
        <f t="shared" si="4"/>
        <v/>
      </c>
      <c r="S14" s="49">
        <v>3</v>
      </c>
      <c r="T14" s="50"/>
      <c r="U14" s="43">
        <f t="shared" si="5"/>
        <v>1.3749821508087452</v>
      </c>
      <c r="V14" s="44">
        <f>R5</f>
        <v>44121</v>
      </c>
      <c r="W14" s="75" t="str">
        <f t="shared" si="6"/>
        <v>k</v>
      </c>
      <c r="X14" s="45">
        <f t="shared" si="7"/>
        <v>23</v>
      </c>
      <c r="Y14" s="46">
        <f t="shared" si="8"/>
        <v>0</v>
      </c>
      <c r="Z14" s="47" t="b">
        <f>IF(Y14=1,LOOKUP(X14,'Meltzer-Faber'!A3:A63,'Meltzer-Faber'!B3:B63))</f>
        <v>0</v>
      </c>
      <c r="AA14" s="48" t="b">
        <f>IF(Y14=1,LOOKUP(X14,'Meltzer-Faber'!A3:A63,'Meltzer-Faber'!C3:C63))</f>
        <v>0</v>
      </c>
      <c r="AB14" s="48" t="b">
        <f t="shared" si="9"/>
        <v>0</v>
      </c>
    </row>
    <row r="15" spans="1:28" ht="19.5" customHeight="1">
      <c r="A15" s="52"/>
      <c r="B15" s="53"/>
      <c r="C15" s="54"/>
      <c r="D15" s="35"/>
      <c r="E15" s="36"/>
      <c r="F15" s="55"/>
      <c r="G15" s="55"/>
      <c r="H15" s="56"/>
      <c r="I15" s="57"/>
      <c r="J15" s="58"/>
      <c r="K15" s="59"/>
      <c r="L15" s="60"/>
      <c r="M15" s="60"/>
      <c r="N15" s="38">
        <f t="shared" si="0"/>
        <v>0</v>
      </c>
      <c r="O15" s="38">
        <f t="shared" si="1"/>
        <v>0</v>
      </c>
      <c r="P15" s="38">
        <f t="shared" si="2"/>
        <v>0</v>
      </c>
      <c r="Q15" s="40" t="str">
        <f t="shared" si="3"/>
        <v/>
      </c>
      <c r="R15" s="40" t="str">
        <f t="shared" si="4"/>
        <v/>
      </c>
      <c r="S15" s="49"/>
      <c r="T15" s="50"/>
      <c r="U15" s="43" t="str">
        <f t="shared" si="5"/>
        <v/>
      </c>
      <c r="V15" s="44">
        <f>R5</f>
        <v>44121</v>
      </c>
      <c r="W15" s="75" t="b">
        <f t="shared" si="6"/>
        <v>0</v>
      </c>
      <c r="X15" s="45">
        <f t="shared" si="7"/>
        <v>0</v>
      </c>
      <c r="Y15" s="46">
        <f t="shared" si="8"/>
        <v>0</v>
      </c>
      <c r="Z15" s="47" t="b">
        <f>IF(Y15=1,LOOKUP(X15,'Meltzer-Faber'!A3:A63,'Meltzer-Faber'!B3:B63))</f>
        <v>0</v>
      </c>
      <c r="AA15" s="48" t="b">
        <f>IF(Y15=1,LOOKUP(X15,'Meltzer-Faber'!A3:A63,'Meltzer-Faber'!C3:C63))</f>
        <v>0</v>
      </c>
      <c r="AB15" s="48" t="str">
        <f t="shared" si="9"/>
        <v/>
      </c>
    </row>
    <row r="16" spans="1:28" s="107" customFormat="1" ht="19.5" customHeight="1">
      <c r="A16" s="52" t="s">
        <v>55</v>
      </c>
      <c r="B16" s="53">
        <v>62.05</v>
      </c>
      <c r="C16" s="54" t="s">
        <v>52</v>
      </c>
      <c r="D16" s="35">
        <v>32764</v>
      </c>
      <c r="E16" s="36">
        <v>13</v>
      </c>
      <c r="F16" s="61" t="s">
        <v>94</v>
      </c>
      <c r="G16" s="55" t="s">
        <v>95</v>
      </c>
      <c r="H16" s="56">
        <v>55</v>
      </c>
      <c r="I16" s="57">
        <v>-59</v>
      </c>
      <c r="J16" s="58">
        <v>-59</v>
      </c>
      <c r="K16" s="59">
        <v>67</v>
      </c>
      <c r="L16" s="60">
        <v>70</v>
      </c>
      <c r="M16" s="60">
        <v>-75</v>
      </c>
      <c r="N16" s="38">
        <f t="shared" ref="N16" si="10">IF(MAX(H16:J16)&lt;0,0,TRUNC(MAX(H16:J16)/1)*1)</f>
        <v>55</v>
      </c>
      <c r="O16" s="38">
        <f t="shared" ref="O16" si="11">IF(MAX(K16:M16)&lt;0,0,TRUNC(MAX(K16:M16)/1)*1)</f>
        <v>70</v>
      </c>
      <c r="P16" s="38">
        <f t="shared" ref="P16" si="12">IF(N16=0,0,IF(O16=0,0,SUM(N16:O16)))</f>
        <v>125</v>
      </c>
      <c r="Q16" s="40">
        <f t="shared" ref="Q16" si="13">IF(P16="","",IF(B16="","",IF((W16="k"),IF(B16&gt;153.655,P16,IF(B16&lt;28,10^(0.783497476*LOG10(28/153.655)^2)*P16,10^(0.783497476*LOG10(B16/153.655)^2)*P16)),IF(B16&gt;175.508,P16,IF(B16&lt;32,10^(0.75194503*LOG10(32/175.508)^2)*P16,10^(0.75194503*LOG10(B16/175.508)^2)*P16)))))</f>
        <v>165.35472521012326</v>
      </c>
      <c r="R16" s="40"/>
      <c r="S16" s="49">
        <v>3</v>
      </c>
      <c r="T16" s="50"/>
      <c r="U16" s="43">
        <f t="shared" ref="U16" si="14">IF(P16="","",IF(B16="","",IF((W16="k"),IF(B16&gt;153.655,1,IF(B16&lt;28,10^(0.783497476*LOG10(28/153.655)^2),10^(0.783497476*LOG10(B16/153.655)^2))),IF(B16&gt;175.508,1,IF(B16&lt;32,10^(0.75194503*LOG10(32/175.508)^2),10^(0.75194503*LOG10(B16/175.508)^2))))))</f>
        <v>1.3228378016809861</v>
      </c>
      <c r="V16" s="44" t="str">
        <f>R7</f>
        <v>Poeng</v>
      </c>
      <c r="W16" s="75" t="str">
        <f t="shared" ref="W16" si="15">IF(ISNUMBER(FIND("M",C16)),"m",IF(ISNUMBER(FIND("K",C16)),"k"))</f>
        <v>k</v>
      </c>
      <c r="X16" s="45" t="e">
        <f t="shared" ref="X16" si="16">IF(OR(D16="",V16=""),0,(YEAR(V16)-YEAR(D16)))</f>
        <v>#VALUE!</v>
      </c>
      <c r="Y16" s="46" t="e">
        <f t="shared" ref="Y16" si="17">IF(X16&gt;34,1,0)</f>
        <v>#VALUE!</v>
      </c>
      <c r="Z16" s="47" t="e">
        <f>IF(Y16=1,LOOKUP(X16,'Meltzer-Faber'!A5:A65,'Meltzer-Faber'!B5:B65))</f>
        <v>#VALUE!</v>
      </c>
      <c r="AA16" s="48" t="e">
        <f>IF(Y16=1,LOOKUP(X16,'Meltzer-Faber'!A5:A65,'Meltzer-Faber'!C5:C65))</f>
        <v>#VALUE!</v>
      </c>
      <c r="AB16" s="48" t="e">
        <f t="shared" ref="AB16" si="18">IF(W16="m",Z16,IF(W16="k",AA16,""))</f>
        <v>#VALUE!</v>
      </c>
    </row>
    <row r="17" spans="1:28" s="107" customFormat="1" ht="19.5" customHeight="1">
      <c r="A17" s="52" t="s">
        <v>55</v>
      </c>
      <c r="B17" s="53">
        <v>62.1</v>
      </c>
      <c r="C17" s="54" t="s">
        <v>52</v>
      </c>
      <c r="D17" s="35">
        <v>32027</v>
      </c>
      <c r="E17" s="36">
        <v>12</v>
      </c>
      <c r="F17" s="55" t="s">
        <v>90</v>
      </c>
      <c r="G17" s="55" t="s">
        <v>68</v>
      </c>
      <c r="H17" s="56">
        <v>-55</v>
      </c>
      <c r="I17" s="57">
        <v>-55</v>
      </c>
      <c r="J17" s="58">
        <v>55</v>
      </c>
      <c r="K17" s="59">
        <v>75</v>
      </c>
      <c r="L17" s="60">
        <v>-78</v>
      </c>
      <c r="M17" s="60">
        <v>78</v>
      </c>
      <c r="N17" s="38">
        <f t="shared" ref="N17" si="19">IF(MAX(H17:J17)&lt;0,0,TRUNC(MAX(H17:J17)/1)*1)</f>
        <v>55</v>
      </c>
      <c r="O17" s="38">
        <f t="shared" ref="O17" si="20">IF(MAX(K17:M17)&lt;0,0,TRUNC(MAX(K17:M17)/1)*1)</f>
        <v>78</v>
      </c>
      <c r="P17" s="38">
        <f t="shared" ref="P17" si="21">IF(N17=0,0,IF(O17=0,0,SUM(N17:O17)))</f>
        <v>133</v>
      </c>
      <c r="Q17" s="40">
        <f t="shared" ref="Q17" si="22">IF(P17="","",IF(B17="","",IF((W17="k"),IF(B17&gt;153.655,P17,IF(B17&lt;28,10^(0.783497476*LOG10(28/153.655)^2)*P17,10^(0.783497476*LOG10(B17/153.655)^2)*P17)),IF(B17&gt;175.508,P17,IF(B17&lt;32,10^(0.75194503*LOG10(32/175.508)^2)*P17,10^(0.75194503*LOG10(B17/175.508)^2)*P17)))))</f>
        <v>175.85003808457597</v>
      </c>
      <c r="R17" s="40" t="str">
        <f t="shared" ref="R17" si="23">IF(Y17=1,Q17*AB17,"")</f>
        <v/>
      </c>
      <c r="S17" s="49">
        <v>2</v>
      </c>
      <c r="T17" s="50" t="s">
        <v>37</v>
      </c>
      <c r="U17" s="43">
        <f t="shared" ref="U17" si="24">IF(P17="","",IF(B17="","",IF((W17="k"),IF(B17&gt;153.655,1,IF(B17&lt;28,10^(0.783497476*LOG10(28/153.655)^2),10^(0.783497476*LOG10(B17/153.655)^2))),IF(B17&gt;175.508,1,IF(B17&lt;32,10^(0.75194503*LOG10(32/175.508)^2),10^(0.75194503*LOG10(B17/175.508)^2))))))</f>
        <v>1.3221807374780148</v>
      </c>
      <c r="V17" s="44" t="str">
        <f>R11</f>
        <v/>
      </c>
      <c r="W17" s="75" t="str">
        <f t="shared" ref="W17" si="25">IF(ISNUMBER(FIND("M",C17)),"m",IF(ISNUMBER(FIND("K",C17)),"k"))</f>
        <v>k</v>
      </c>
      <c r="X17" s="45">
        <f t="shared" ref="X17" si="26">IF(OR(D17="",V17=""),0,(YEAR(V17)-YEAR(D17)))</f>
        <v>0</v>
      </c>
      <c r="Y17" s="46">
        <f t="shared" ref="Y17" si="27">IF(X17&gt;34,1,0)</f>
        <v>0</v>
      </c>
      <c r="Z17" s="47" t="b">
        <f>IF(Y17=1,LOOKUP(X17,'Meltzer-Faber'!A9:A69,'Meltzer-Faber'!B9:B69))</f>
        <v>0</v>
      </c>
      <c r="AA17" s="48" t="b">
        <f>IF(Y17=1,LOOKUP(X17,'Meltzer-Faber'!A9:A69,'Meltzer-Faber'!C9:C69))</f>
        <v>0</v>
      </c>
      <c r="AB17" s="48" t="b">
        <f t="shared" ref="AB17" si="28">IF(W17="m",Z17,IF(W17="k",AA17,""))</f>
        <v>0</v>
      </c>
    </row>
    <row r="18" spans="1:28" ht="19.5" customHeight="1">
      <c r="A18" s="52" t="s">
        <v>55</v>
      </c>
      <c r="B18" s="53">
        <v>63.1</v>
      </c>
      <c r="C18" s="54" t="s">
        <v>52</v>
      </c>
      <c r="D18" s="35">
        <v>34764</v>
      </c>
      <c r="E18" s="36">
        <v>9</v>
      </c>
      <c r="F18" s="61" t="s">
        <v>96</v>
      </c>
      <c r="G18" s="55" t="s">
        <v>68</v>
      </c>
      <c r="H18" s="56">
        <v>73</v>
      </c>
      <c r="I18" s="57">
        <v>77</v>
      </c>
      <c r="J18" s="58">
        <v>81</v>
      </c>
      <c r="K18" s="59">
        <v>93</v>
      </c>
      <c r="L18" s="60">
        <v>-100</v>
      </c>
      <c r="M18" s="60">
        <v>101</v>
      </c>
      <c r="N18" s="38">
        <f t="shared" si="0"/>
        <v>81</v>
      </c>
      <c r="O18" s="38">
        <f t="shared" si="1"/>
        <v>101</v>
      </c>
      <c r="P18" s="38">
        <f t="shared" si="2"/>
        <v>182</v>
      </c>
      <c r="Q18" s="40">
        <f t="shared" si="3"/>
        <v>238.29915619003938</v>
      </c>
      <c r="R18" s="40" t="str">
        <f t="shared" si="4"/>
        <v/>
      </c>
      <c r="S18" s="49">
        <v>1</v>
      </c>
      <c r="T18" s="50" t="s">
        <v>37</v>
      </c>
      <c r="U18" s="43">
        <f t="shared" si="5"/>
        <v>1.3093360230221944</v>
      </c>
      <c r="V18" s="44">
        <f>R5</f>
        <v>44121</v>
      </c>
      <c r="W18" s="75" t="str">
        <f t="shared" si="6"/>
        <v>k</v>
      </c>
      <c r="X18" s="45">
        <f t="shared" si="7"/>
        <v>25</v>
      </c>
      <c r="Y18" s="46">
        <f t="shared" si="8"/>
        <v>0</v>
      </c>
      <c r="Z18" s="47" t="b">
        <f>IF(Y18=1,LOOKUP(X18,'Meltzer-Faber'!A3:A63,'Meltzer-Faber'!B3:B63))</f>
        <v>0</v>
      </c>
      <c r="AA18" s="48" t="b">
        <f>IF(Y18=1,LOOKUP(X18,'Meltzer-Faber'!A3:A63,'Meltzer-Faber'!C3:C63))</f>
        <v>0</v>
      </c>
      <c r="AB18" s="48" t="b">
        <f t="shared" si="9"/>
        <v>0</v>
      </c>
    </row>
    <row r="19" spans="1:28" ht="19.5" customHeight="1">
      <c r="A19" s="52" t="s">
        <v>55</v>
      </c>
      <c r="B19" s="53">
        <v>60</v>
      </c>
      <c r="C19" s="54" t="s">
        <v>52</v>
      </c>
      <c r="D19" s="35">
        <v>33443</v>
      </c>
      <c r="E19" s="36">
        <v>6</v>
      </c>
      <c r="F19" s="55" t="s">
        <v>97</v>
      </c>
      <c r="G19" s="55" t="s">
        <v>68</v>
      </c>
      <c r="H19" s="56">
        <v>53</v>
      </c>
      <c r="I19" s="57">
        <v>56</v>
      </c>
      <c r="J19" s="58">
        <v>58</v>
      </c>
      <c r="K19" s="59">
        <v>59</v>
      </c>
      <c r="L19" s="60">
        <v>62</v>
      </c>
      <c r="M19" s="60">
        <v>65</v>
      </c>
      <c r="N19" s="38">
        <f t="shared" si="0"/>
        <v>58</v>
      </c>
      <c r="O19" s="38">
        <f t="shared" si="1"/>
        <v>65</v>
      </c>
      <c r="P19" s="38">
        <f t="shared" si="2"/>
        <v>123</v>
      </c>
      <c r="Q19" s="40">
        <f t="shared" si="3"/>
        <v>166.18131078372406</v>
      </c>
      <c r="R19" s="40" t="str">
        <f t="shared" si="4"/>
        <v/>
      </c>
      <c r="S19" s="49">
        <v>4</v>
      </c>
      <c r="T19" s="50"/>
      <c r="U19" s="43">
        <f t="shared" si="5"/>
        <v>1.35106756734735</v>
      </c>
      <c r="V19" s="44">
        <f>R5</f>
        <v>44121</v>
      </c>
      <c r="W19" s="75" t="str">
        <f t="shared" si="6"/>
        <v>k</v>
      </c>
      <c r="X19" s="45">
        <f t="shared" si="7"/>
        <v>29</v>
      </c>
      <c r="Y19" s="46">
        <f t="shared" si="8"/>
        <v>0</v>
      </c>
      <c r="Z19" s="47" t="b">
        <f>IF(Y19=1,LOOKUP(X19,'Meltzer-Faber'!A3:A63,'Meltzer-Faber'!B3:B63))</f>
        <v>0</v>
      </c>
      <c r="AA19" s="48" t="b">
        <f>IF(Y19=1,LOOKUP(X19,'Meltzer-Faber'!A3:A63,'Meltzer-Faber'!C3:C63))</f>
        <v>0</v>
      </c>
      <c r="AB19" s="48" t="b">
        <f t="shared" si="9"/>
        <v>0</v>
      </c>
    </row>
    <row r="20" spans="1:28" ht="19.5" customHeight="1">
      <c r="A20" s="52" t="s">
        <v>55</v>
      </c>
      <c r="B20" s="53">
        <v>60.7</v>
      </c>
      <c r="C20" s="54" t="s">
        <v>52</v>
      </c>
      <c r="D20" s="35">
        <v>34618</v>
      </c>
      <c r="E20" s="36">
        <v>2</v>
      </c>
      <c r="F20" s="61" t="s">
        <v>98</v>
      </c>
      <c r="G20" s="55" t="s">
        <v>95</v>
      </c>
      <c r="H20" s="56">
        <v>48</v>
      </c>
      <c r="I20" s="57">
        <v>51</v>
      </c>
      <c r="J20" s="58">
        <v>53</v>
      </c>
      <c r="K20" s="59">
        <v>-60</v>
      </c>
      <c r="L20" s="60">
        <v>60</v>
      </c>
      <c r="M20" s="60">
        <v>64</v>
      </c>
      <c r="N20" s="38">
        <f t="shared" si="0"/>
        <v>53</v>
      </c>
      <c r="O20" s="38">
        <f t="shared" si="1"/>
        <v>64</v>
      </c>
      <c r="P20" s="38">
        <f t="shared" si="2"/>
        <v>117</v>
      </c>
      <c r="Q20" s="40">
        <f t="shared" si="3"/>
        <v>156.91305722390544</v>
      </c>
      <c r="R20" s="40" t="str">
        <f t="shared" si="4"/>
        <v/>
      </c>
      <c r="S20" s="49">
        <v>5</v>
      </c>
      <c r="T20" s="50"/>
      <c r="U20" s="43">
        <f t="shared" si="5"/>
        <v>1.3411372412299609</v>
      </c>
      <c r="V20" s="44">
        <f>R5</f>
        <v>44121</v>
      </c>
      <c r="W20" s="75" t="str">
        <f t="shared" si="6"/>
        <v>k</v>
      </c>
      <c r="X20" s="45">
        <f t="shared" si="7"/>
        <v>26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b">
        <f t="shared" si="9"/>
        <v>0</v>
      </c>
    </row>
    <row r="21" spans="1:28" ht="19.5" customHeight="1">
      <c r="A21" s="52"/>
      <c r="B21" s="53"/>
      <c r="C21" s="54"/>
      <c r="D21" s="35"/>
      <c r="E21" s="36"/>
      <c r="F21" s="61"/>
      <c r="G21" s="55"/>
      <c r="H21" s="56"/>
      <c r="I21" s="57"/>
      <c r="J21" s="58"/>
      <c r="K21" s="59"/>
      <c r="L21" s="60"/>
      <c r="M21" s="60"/>
      <c r="N21" s="38"/>
      <c r="O21" s="38"/>
      <c r="P21" s="38"/>
      <c r="Q21" s="40" t="str">
        <f t="shared" si="3"/>
        <v/>
      </c>
      <c r="R21" s="40" t="str">
        <f t="shared" si="4"/>
        <v/>
      </c>
      <c r="S21" s="49"/>
      <c r="T21" s="50"/>
      <c r="U21" s="43" t="str">
        <f t="shared" si="5"/>
        <v/>
      </c>
      <c r="V21" s="44">
        <f>R5</f>
        <v>44121</v>
      </c>
      <c r="W21" s="75" t="b">
        <f t="shared" si="6"/>
        <v>0</v>
      </c>
      <c r="X21" s="45">
        <f t="shared" si="7"/>
        <v>0</v>
      </c>
      <c r="Y21" s="46">
        <f t="shared" si="8"/>
        <v>0</v>
      </c>
      <c r="Z21" s="47" t="b">
        <f>IF(Y21=1,LOOKUP(X21,'Meltzer-Faber'!A3:A63,'Meltzer-Faber'!B3:B63))</f>
        <v>0</v>
      </c>
      <c r="AA21" s="48" t="b">
        <f>IF(Y21=1,LOOKUP(X21,'Meltzer-Faber'!A3:A63,'Meltzer-Faber'!C3:C63))</f>
        <v>0</v>
      </c>
      <c r="AB21" s="48" t="str">
        <f t="shared" si="9"/>
        <v/>
      </c>
    </row>
    <row r="22" spans="1:28" ht="19.5" customHeight="1">
      <c r="A22" s="52"/>
      <c r="B22" s="53"/>
      <c r="C22" s="54"/>
      <c r="D22" s="35"/>
      <c r="E22" s="36"/>
      <c r="F22" s="61"/>
      <c r="G22" s="55"/>
      <c r="H22" s="56"/>
      <c r="I22" s="57"/>
      <c r="J22" s="58"/>
      <c r="K22" s="59"/>
      <c r="L22" s="60"/>
      <c r="M22" s="60"/>
      <c r="N22" s="38"/>
      <c r="O22" s="38"/>
      <c r="P22" s="38"/>
      <c r="Q22" s="40" t="str">
        <f t="shared" si="3"/>
        <v/>
      </c>
      <c r="R22" s="40" t="str">
        <f t="shared" si="4"/>
        <v/>
      </c>
      <c r="S22" s="49"/>
      <c r="T22" s="50"/>
      <c r="U22" s="43" t="str">
        <f t="shared" si="5"/>
        <v/>
      </c>
      <c r="V22" s="44">
        <f>R5</f>
        <v>44121</v>
      </c>
      <c r="W22" s="75" t="b">
        <f t="shared" si="6"/>
        <v>0</v>
      </c>
      <c r="X22" s="45">
        <f t="shared" si="7"/>
        <v>0</v>
      </c>
      <c r="Y22" s="46">
        <f t="shared" si="8"/>
        <v>0</v>
      </c>
      <c r="Z22" s="47" t="b">
        <f>IF(Y22=1,LOOKUP(X22,'Meltzer-Faber'!A3:A63,'Meltzer-Faber'!B3:B63))</f>
        <v>0</v>
      </c>
      <c r="AA22" s="48" t="b">
        <f>IF(Y22=1,LOOKUP(X22,'Meltzer-Faber'!A3:A63,'Meltzer-Faber'!C3:C63))</f>
        <v>0</v>
      </c>
      <c r="AB22" s="48" t="str">
        <f t="shared" si="9"/>
        <v/>
      </c>
    </row>
    <row r="23" spans="1:28" ht="19.5" customHeight="1">
      <c r="A23" s="52"/>
      <c r="B23" s="53"/>
      <c r="C23" s="54"/>
      <c r="D23" s="35"/>
      <c r="E23" s="36"/>
      <c r="F23" s="61"/>
      <c r="G23" s="55"/>
      <c r="H23" s="56"/>
      <c r="I23" s="57"/>
      <c r="J23" s="58"/>
      <c r="K23" s="59"/>
      <c r="L23" s="60"/>
      <c r="M23" s="60"/>
      <c r="N23" s="38"/>
      <c r="O23" s="38"/>
      <c r="P23" s="38"/>
      <c r="Q23" s="40" t="str">
        <f t="shared" si="3"/>
        <v/>
      </c>
      <c r="R23" s="40" t="str">
        <f t="shared" si="4"/>
        <v/>
      </c>
      <c r="S23" s="49"/>
      <c r="T23" s="50"/>
      <c r="U23" s="43" t="str">
        <f t="shared" si="5"/>
        <v/>
      </c>
      <c r="V23" s="44">
        <f>R5</f>
        <v>44121</v>
      </c>
      <c r="W23" s="75" t="b">
        <f t="shared" si="6"/>
        <v>0</v>
      </c>
      <c r="X23" s="45">
        <f t="shared" si="7"/>
        <v>0</v>
      </c>
      <c r="Y23" s="46">
        <f t="shared" si="8"/>
        <v>0</v>
      </c>
      <c r="Z23" s="47" t="b">
        <f>IF(Y23=1,LOOKUP(X23,'Meltzer-Faber'!A3:A63,'Meltzer-Faber'!B3:B63))</f>
        <v>0</v>
      </c>
      <c r="AA23" s="48" t="b">
        <f>IF(Y23=1,LOOKUP(X23,'Meltzer-Faber'!A3:A63,'Meltzer-Faber'!C3:C63))</f>
        <v>0</v>
      </c>
      <c r="AB23" s="48" t="str">
        <f t="shared" si="9"/>
        <v/>
      </c>
    </row>
    <row r="24" spans="1:28" ht="19.5" customHeight="1">
      <c r="A24" s="52"/>
      <c r="B24" s="53"/>
      <c r="C24" s="54"/>
      <c r="D24" s="35"/>
      <c r="E24" s="36"/>
      <c r="F24" s="61"/>
      <c r="G24" s="55"/>
      <c r="H24" s="56"/>
      <c r="I24" s="57"/>
      <c r="J24" s="58"/>
      <c r="K24" s="59"/>
      <c r="L24" s="60"/>
      <c r="M24" s="60"/>
      <c r="N24" s="38"/>
      <c r="O24" s="38"/>
      <c r="P24" s="62"/>
      <c r="Q24" s="63" t="str">
        <f t="shared" si="3"/>
        <v/>
      </c>
      <c r="R24" s="40" t="str">
        <f t="shared" si="4"/>
        <v/>
      </c>
      <c r="S24" s="64"/>
      <c r="T24" s="65"/>
      <c r="U24" s="43" t="str">
        <f t="shared" si="5"/>
        <v/>
      </c>
      <c r="V24" s="44">
        <f>R5</f>
        <v>44121</v>
      </c>
      <c r="W24" s="75" t="b">
        <f t="shared" si="6"/>
        <v>0</v>
      </c>
      <c r="X24" s="45">
        <f t="shared" si="7"/>
        <v>0</v>
      </c>
      <c r="Y24" s="46">
        <f t="shared" si="8"/>
        <v>0</v>
      </c>
      <c r="Z24" s="47" t="b">
        <f>IF(Y24=1,LOOKUP(X24,'Meltzer-Faber'!A3:A63,'Meltzer-Faber'!B3:B63))</f>
        <v>0</v>
      </c>
      <c r="AA24" s="48" t="b">
        <f>IF(Y24=1,LOOKUP(X24,'Meltzer-Faber'!A3:A63,'Meltzer-Faber'!C3:C63))</f>
        <v>0</v>
      </c>
      <c r="AB24" s="48" t="str">
        <f t="shared" si="9"/>
        <v/>
      </c>
    </row>
    <row r="25" spans="1:28" ht="9" customHeight="1">
      <c r="A25" s="66"/>
      <c r="B25" s="67"/>
      <c r="C25" s="68"/>
      <c r="D25" s="69"/>
      <c r="E25" s="69"/>
      <c r="F25" s="66"/>
      <c r="G25" s="66"/>
      <c r="H25" s="70"/>
      <c r="I25" s="71"/>
      <c r="J25" s="70"/>
      <c r="K25" s="70" t="s">
        <v>37</v>
      </c>
      <c r="L25" s="70"/>
      <c r="M25" s="70"/>
      <c r="N25" s="68"/>
      <c r="O25" s="68"/>
      <c r="P25" s="68"/>
      <c r="Q25" s="72"/>
      <c r="R25" s="72"/>
      <c r="S25" s="72"/>
      <c r="T25" s="73"/>
      <c r="U25" s="74"/>
      <c r="V25" s="1"/>
      <c r="W25" s="75"/>
      <c r="X25" s="45">
        <f>(YEAR(V25)-YEAR(D25))</f>
        <v>0</v>
      </c>
      <c r="Y25" s="46">
        <f>IF(X26&gt;34,1,0)</f>
        <v>0</v>
      </c>
      <c r="Z25" s="76"/>
      <c r="AA25" s="74"/>
      <c r="AB25" s="74"/>
    </row>
    <row r="26" spans="1:28" ht="12.75" customHeight="1">
      <c r="A26" s="1"/>
      <c r="B26" s="1"/>
      <c r="C26" s="2"/>
      <c r="D26" s="1"/>
      <c r="E26" s="1"/>
      <c r="F26" s="6"/>
      <c r="G26" s="6"/>
      <c r="H26" s="8"/>
      <c r="I26" s="7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4"/>
      <c r="V26" s="4"/>
      <c r="W26" s="4"/>
      <c r="X26" s="4"/>
      <c r="Y26" s="1"/>
      <c r="Z26" s="4"/>
      <c r="AA26" s="78"/>
      <c r="AB26" s="78"/>
    </row>
    <row r="27" spans="1:28" ht="12.75" customHeight="1">
      <c r="A27" s="79" t="s">
        <v>38</v>
      </c>
      <c r="C27" s="108" t="s">
        <v>156</v>
      </c>
      <c r="D27" s="110"/>
      <c r="E27" s="110"/>
      <c r="F27" s="110"/>
      <c r="G27" s="81" t="s">
        <v>39</v>
      </c>
      <c r="H27" s="80">
        <v>1</v>
      </c>
      <c r="I27" s="108" t="s">
        <v>171</v>
      </c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80"/>
      <c r="V27" s="80"/>
      <c r="W27" s="80"/>
      <c r="X27" s="80"/>
      <c r="Y27" s="1"/>
      <c r="Z27" s="80"/>
      <c r="AA27" s="13"/>
      <c r="AB27" s="13"/>
    </row>
    <row r="28" spans="1:28" ht="12.75" customHeight="1">
      <c r="A28" s="80"/>
      <c r="C28" s="108" t="s">
        <v>37</v>
      </c>
      <c r="D28" s="109"/>
      <c r="E28" s="109"/>
      <c r="F28" s="109"/>
      <c r="G28" s="82" t="s">
        <v>37</v>
      </c>
      <c r="H28" s="80">
        <v>2</v>
      </c>
      <c r="I28" s="108" t="s">
        <v>166</v>
      </c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80"/>
      <c r="V28" s="80"/>
      <c r="W28" s="80"/>
      <c r="X28" s="80"/>
      <c r="Y28" s="80"/>
      <c r="Z28" s="80"/>
      <c r="AA28" s="13"/>
      <c r="AB28" s="13"/>
    </row>
    <row r="29" spans="1:28" ht="12.75" customHeight="1">
      <c r="A29" s="79" t="s">
        <v>40</v>
      </c>
      <c r="C29" s="108"/>
      <c r="D29" s="109"/>
      <c r="E29" s="109"/>
      <c r="F29" s="109"/>
      <c r="G29" s="83"/>
      <c r="H29" s="80">
        <v>3</v>
      </c>
      <c r="I29" s="80" t="s">
        <v>170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13"/>
      <c r="AB29" s="13"/>
    </row>
    <row r="30" spans="1:28" ht="12.75" customHeight="1">
      <c r="A30" s="80"/>
      <c r="C30" s="108"/>
      <c r="D30" s="109"/>
      <c r="E30" s="109"/>
      <c r="F30" s="109"/>
      <c r="G30" s="83"/>
      <c r="H30" s="80"/>
      <c r="I30" s="108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80"/>
      <c r="V30" s="80"/>
      <c r="W30" s="80" t="s">
        <v>37</v>
      </c>
      <c r="X30" s="80"/>
      <c r="Y30" s="80"/>
      <c r="Z30" s="80"/>
      <c r="AA30" s="13"/>
      <c r="AB30" s="13"/>
    </row>
    <row r="31" spans="1:28" ht="12.75" customHeight="1">
      <c r="A31" s="80"/>
      <c r="C31" s="108"/>
      <c r="D31" s="109"/>
      <c r="E31" s="109"/>
      <c r="F31" s="109"/>
      <c r="G31" s="83"/>
      <c r="H31" s="80"/>
      <c r="I31" s="80"/>
      <c r="J31" s="84"/>
      <c r="K31" s="84"/>
      <c r="L31" s="84"/>
      <c r="M31" s="84"/>
      <c r="N31" s="84"/>
      <c r="O31" s="84"/>
      <c r="P31" s="84"/>
      <c r="Q31" s="85"/>
      <c r="R31" s="85"/>
      <c r="S31" s="85"/>
      <c r="T31" s="85"/>
      <c r="U31" s="80"/>
      <c r="V31" s="80"/>
      <c r="W31" s="80"/>
      <c r="X31" s="80"/>
      <c r="Y31" s="80"/>
      <c r="Z31" s="80"/>
      <c r="AA31" s="13"/>
      <c r="AB31" s="13"/>
    </row>
    <row r="32" spans="1:28" ht="12.75" customHeight="1">
      <c r="A32" s="80"/>
      <c r="C32" s="80"/>
      <c r="D32" s="80"/>
      <c r="E32" s="80"/>
      <c r="F32" s="80"/>
      <c r="G32" s="86" t="s">
        <v>58</v>
      </c>
      <c r="H32" s="108" t="s">
        <v>138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1"/>
      <c r="B33" s="1"/>
      <c r="C33" s="87"/>
      <c r="D33" s="5"/>
      <c r="E33" s="5"/>
      <c r="F33" s="4"/>
      <c r="G33" s="86" t="s">
        <v>41</v>
      </c>
      <c r="H33" s="108" t="s">
        <v>169</v>
      </c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79" t="s">
        <v>42</v>
      </c>
      <c r="C34" s="108" t="s">
        <v>165</v>
      </c>
      <c r="D34" s="108"/>
      <c r="E34" s="108"/>
      <c r="F34" s="108"/>
      <c r="G34" s="86" t="s">
        <v>43</v>
      </c>
      <c r="H34" s="108" t="s">
        <v>160</v>
      </c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1"/>
      <c r="B35" s="1"/>
      <c r="C35" s="108"/>
      <c r="D35" s="109"/>
      <c r="E35" s="109"/>
      <c r="F35" s="109"/>
      <c r="G35" s="83"/>
      <c r="H35" s="80"/>
      <c r="I35" s="88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79" t="s">
        <v>44</v>
      </c>
      <c r="B36" s="89"/>
      <c r="C36" s="108" t="s">
        <v>158</v>
      </c>
      <c r="D36" s="110"/>
      <c r="E36" s="110"/>
      <c r="F36" s="110"/>
      <c r="G36" s="86" t="s">
        <v>45</v>
      </c>
      <c r="H36" s="108" t="s">
        <v>155</v>
      </c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1"/>
      <c r="B37" s="1"/>
      <c r="C37" s="108"/>
      <c r="D37" s="109"/>
      <c r="E37" s="109"/>
      <c r="F37" s="109"/>
      <c r="G37" s="83"/>
      <c r="H37" s="108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89" t="s">
        <v>46</v>
      </c>
      <c r="B38" s="89"/>
      <c r="C38" s="90" t="s">
        <v>47</v>
      </c>
      <c r="D38" s="91"/>
      <c r="E38" s="91"/>
      <c r="F38" s="92"/>
      <c r="G38" s="4"/>
      <c r="H38" s="108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90"/>
      <c r="D39" s="5"/>
      <c r="E39" s="5"/>
      <c r="F39" s="4"/>
      <c r="G39" s="4"/>
      <c r="H39" s="108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93"/>
      <c r="D40" s="5"/>
      <c r="E40" s="5"/>
      <c r="F40" s="4"/>
      <c r="G40" s="4"/>
      <c r="H40" s="108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6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  <row r="997" spans="1:28" ht="12.75" customHeight="1">
      <c r="A997" s="1"/>
      <c r="B997" s="1"/>
      <c r="C997" s="2"/>
      <c r="D997" s="1"/>
      <c r="E997" s="1"/>
      <c r="F997" s="6"/>
      <c r="G997" s="6"/>
      <c r="H997" s="1"/>
      <c r="I997" s="7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4"/>
      <c r="V997" s="4"/>
      <c r="W997" s="4"/>
      <c r="X997" s="4"/>
      <c r="Y997" s="4"/>
      <c r="Z997" s="4"/>
      <c r="AA997" s="5"/>
      <c r="AB997" s="5"/>
    </row>
    <row r="998" spans="1:28" ht="12.75" customHeight="1">
      <c r="A998" s="1"/>
      <c r="B998" s="1"/>
      <c r="C998" s="2"/>
      <c r="D998" s="1"/>
      <c r="E998" s="1"/>
      <c r="F998" s="6"/>
      <c r="G998" s="6"/>
      <c r="H998" s="1"/>
      <c r="I998" s="7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4"/>
      <c r="V998" s="4"/>
      <c r="W998" s="4"/>
      <c r="X998" s="4"/>
      <c r="Y998" s="4"/>
      <c r="Z998" s="4"/>
      <c r="AA998" s="5"/>
      <c r="AB998" s="5"/>
    </row>
    <row r="999" spans="1:28" ht="12.75" customHeight="1">
      <c r="A999" s="1"/>
      <c r="B999" s="1"/>
      <c r="C999" s="2"/>
      <c r="D999" s="1"/>
      <c r="E999" s="1"/>
      <c r="F999" s="6"/>
      <c r="G999" s="6"/>
      <c r="H999" s="1"/>
      <c r="I999" s="7"/>
      <c r="J999" s="1"/>
      <c r="K999" s="1"/>
      <c r="L999" s="1"/>
      <c r="M999" s="1"/>
      <c r="N999" s="1"/>
      <c r="O999" s="1"/>
      <c r="P999" s="1"/>
      <c r="Q999" s="3"/>
      <c r="R999" s="3"/>
      <c r="S999" s="3"/>
      <c r="T999" s="3"/>
      <c r="U999" s="4"/>
      <c r="V999" s="4"/>
      <c r="W999" s="4"/>
      <c r="X999" s="4"/>
      <c r="Y999" s="4"/>
      <c r="Z999" s="4"/>
      <c r="AA999" s="5"/>
      <c r="AB999" s="5"/>
    </row>
    <row r="1000" spans="1:28" ht="12.75" customHeight="1">
      <c r="A1000" s="1"/>
      <c r="B1000" s="1"/>
      <c r="C1000" s="2"/>
      <c r="D1000" s="1"/>
      <c r="E1000" s="1"/>
      <c r="F1000" s="6"/>
      <c r="G1000" s="6"/>
      <c r="H1000" s="1"/>
      <c r="I1000" s="7"/>
      <c r="J1000" s="1"/>
      <c r="K1000" s="1"/>
      <c r="L1000" s="1"/>
      <c r="M1000" s="1"/>
      <c r="N1000" s="1"/>
      <c r="O1000" s="1"/>
      <c r="P1000" s="1"/>
      <c r="Q1000" s="3"/>
      <c r="R1000" s="3"/>
      <c r="S1000" s="3"/>
      <c r="T1000" s="3"/>
      <c r="U1000" s="4"/>
      <c r="V1000" s="4"/>
      <c r="W1000" s="4"/>
      <c r="X1000" s="4"/>
      <c r="Y1000" s="4"/>
      <c r="Z1000" s="4"/>
      <c r="AA1000" s="5"/>
      <c r="AB1000" s="5"/>
    </row>
  </sheetData>
  <mergeCells count="25">
    <mergeCell ref="C27:F27"/>
    <mergeCell ref="I27:T27"/>
    <mergeCell ref="F1:P1"/>
    <mergeCell ref="F2:P2"/>
    <mergeCell ref="C5:F5"/>
    <mergeCell ref="H5:K5"/>
    <mergeCell ref="M5:P5"/>
    <mergeCell ref="C36:F36"/>
    <mergeCell ref="H36:T36"/>
    <mergeCell ref="C28:F28"/>
    <mergeCell ref="I28:T28"/>
    <mergeCell ref="C29:F29"/>
    <mergeCell ref="C30:F30"/>
    <mergeCell ref="I30:T30"/>
    <mergeCell ref="C31:F31"/>
    <mergeCell ref="H32:T32"/>
    <mergeCell ref="H33:T33"/>
    <mergeCell ref="C34:F34"/>
    <mergeCell ref="H34:T34"/>
    <mergeCell ref="C35:F35"/>
    <mergeCell ref="C37:F37"/>
    <mergeCell ref="H37:T37"/>
    <mergeCell ref="H38:T38"/>
    <mergeCell ref="H39:T39"/>
    <mergeCell ref="H40:T40"/>
  </mergeCells>
  <conditionalFormatting sqref="L9:M9">
    <cfRule type="cellIs" dxfId="235" priority="9" stopIfTrue="1" operator="between">
      <formula>1</formula>
      <formula>300</formula>
    </cfRule>
  </conditionalFormatting>
  <conditionalFormatting sqref="L9:M9">
    <cfRule type="cellIs" dxfId="234" priority="10" stopIfTrue="1" operator="lessThanOrEqual">
      <formula>0</formula>
    </cfRule>
  </conditionalFormatting>
  <conditionalFormatting sqref="H9:K9">
    <cfRule type="cellIs" dxfId="233" priority="11" stopIfTrue="1" operator="between">
      <formula>1</formula>
      <formula>300</formula>
    </cfRule>
  </conditionalFormatting>
  <conditionalFormatting sqref="H9:K9">
    <cfRule type="cellIs" dxfId="232" priority="12" stopIfTrue="1" operator="lessThanOrEqual">
      <formula>0</formula>
    </cfRule>
  </conditionalFormatting>
  <conditionalFormatting sqref="L10:M10">
    <cfRule type="cellIs" dxfId="231" priority="13" stopIfTrue="1" operator="between">
      <formula>1</formula>
      <formula>300</formula>
    </cfRule>
  </conditionalFormatting>
  <conditionalFormatting sqref="L10:M10">
    <cfRule type="cellIs" dxfId="230" priority="14" stopIfTrue="1" operator="lessThanOrEqual">
      <formula>0</formula>
    </cfRule>
  </conditionalFormatting>
  <conditionalFormatting sqref="H10:K10">
    <cfRule type="cellIs" dxfId="229" priority="15" stopIfTrue="1" operator="between">
      <formula>1</formula>
      <formula>300</formula>
    </cfRule>
  </conditionalFormatting>
  <conditionalFormatting sqref="H10:K10">
    <cfRule type="cellIs" dxfId="228" priority="16" stopIfTrue="1" operator="lessThanOrEqual">
      <formula>0</formula>
    </cfRule>
  </conditionalFormatting>
  <conditionalFormatting sqref="L11:M11">
    <cfRule type="cellIs" dxfId="227" priority="17" stopIfTrue="1" operator="between">
      <formula>1</formula>
      <formula>300</formula>
    </cfRule>
  </conditionalFormatting>
  <conditionalFormatting sqref="L11:M11">
    <cfRule type="cellIs" dxfId="226" priority="18" stopIfTrue="1" operator="lessThanOrEqual">
      <formula>0</formula>
    </cfRule>
  </conditionalFormatting>
  <conditionalFormatting sqref="H11:K11">
    <cfRule type="cellIs" dxfId="225" priority="19" stopIfTrue="1" operator="between">
      <formula>1</formula>
      <formula>300</formula>
    </cfRule>
  </conditionalFormatting>
  <conditionalFormatting sqref="H11:K11">
    <cfRule type="cellIs" dxfId="224" priority="20" stopIfTrue="1" operator="lessThanOrEqual">
      <formula>0</formula>
    </cfRule>
  </conditionalFormatting>
  <conditionalFormatting sqref="L12:M12">
    <cfRule type="cellIs" dxfId="223" priority="25" stopIfTrue="1" operator="between">
      <formula>1</formula>
      <formula>300</formula>
    </cfRule>
  </conditionalFormatting>
  <conditionalFormatting sqref="L12:M12">
    <cfRule type="cellIs" dxfId="222" priority="26" stopIfTrue="1" operator="lessThanOrEqual">
      <formula>0</formula>
    </cfRule>
  </conditionalFormatting>
  <conditionalFormatting sqref="H12:K12">
    <cfRule type="cellIs" dxfId="221" priority="27" stopIfTrue="1" operator="between">
      <formula>1</formula>
      <formula>300</formula>
    </cfRule>
  </conditionalFormatting>
  <conditionalFormatting sqref="H12:K12">
    <cfRule type="cellIs" dxfId="220" priority="28" stopIfTrue="1" operator="lessThanOrEqual">
      <formula>0</formula>
    </cfRule>
  </conditionalFormatting>
  <conditionalFormatting sqref="L13:M13">
    <cfRule type="cellIs" dxfId="219" priority="29" stopIfTrue="1" operator="between">
      <formula>1</formula>
      <formula>300</formula>
    </cfRule>
  </conditionalFormatting>
  <conditionalFormatting sqref="L13:M13">
    <cfRule type="cellIs" dxfId="218" priority="30" stopIfTrue="1" operator="lessThanOrEqual">
      <formula>0</formula>
    </cfRule>
  </conditionalFormatting>
  <conditionalFormatting sqref="H13:K13">
    <cfRule type="cellIs" dxfId="217" priority="31" stopIfTrue="1" operator="between">
      <formula>1</formula>
      <formula>300</formula>
    </cfRule>
  </conditionalFormatting>
  <conditionalFormatting sqref="H13:K13">
    <cfRule type="cellIs" dxfId="216" priority="32" stopIfTrue="1" operator="lessThanOrEqual">
      <formula>0</formula>
    </cfRule>
  </conditionalFormatting>
  <conditionalFormatting sqref="L14:M14">
    <cfRule type="cellIs" dxfId="215" priority="33" stopIfTrue="1" operator="between">
      <formula>1</formula>
      <formula>300</formula>
    </cfRule>
  </conditionalFormatting>
  <conditionalFormatting sqref="L14:M14">
    <cfRule type="cellIs" dxfId="214" priority="34" stopIfTrue="1" operator="lessThanOrEqual">
      <formula>0</formula>
    </cfRule>
  </conditionalFormatting>
  <conditionalFormatting sqref="H14:K14">
    <cfRule type="cellIs" dxfId="213" priority="35" stopIfTrue="1" operator="between">
      <formula>1</formula>
      <formula>300</formula>
    </cfRule>
  </conditionalFormatting>
  <conditionalFormatting sqref="H14:K14">
    <cfRule type="cellIs" dxfId="212" priority="36" stopIfTrue="1" operator="lessThanOrEqual">
      <formula>0</formula>
    </cfRule>
  </conditionalFormatting>
  <conditionalFormatting sqref="L15:M15">
    <cfRule type="cellIs" dxfId="211" priority="41" stopIfTrue="1" operator="between">
      <formula>1</formula>
      <formula>300</formula>
    </cfRule>
  </conditionalFormatting>
  <conditionalFormatting sqref="L15:M15">
    <cfRule type="cellIs" dxfId="210" priority="42" stopIfTrue="1" operator="lessThanOrEqual">
      <formula>0</formula>
    </cfRule>
  </conditionalFormatting>
  <conditionalFormatting sqref="H15:K15">
    <cfRule type="cellIs" dxfId="209" priority="43" stopIfTrue="1" operator="between">
      <formula>1</formula>
      <formula>300</formula>
    </cfRule>
  </conditionalFormatting>
  <conditionalFormatting sqref="H15:K15">
    <cfRule type="cellIs" dxfId="208" priority="44" stopIfTrue="1" operator="lessThanOrEqual">
      <formula>0</formula>
    </cfRule>
  </conditionalFormatting>
  <conditionalFormatting sqref="L18:M18">
    <cfRule type="cellIs" dxfId="207" priority="45" stopIfTrue="1" operator="between">
      <formula>1</formula>
      <formula>300</formula>
    </cfRule>
  </conditionalFormatting>
  <conditionalFormatting sqref="L18:M18">
    <cfRule type="cellIs" dxfId="206" priority="46" stopIfTrue="1" operator="lessThanOrEqual">
      <formula>0</formula>
    </cfRule>
  </conditionalFormatting>
  <conditionalFormatting sqref="H18:K18">
    <cfRule type="cellIs" dxfId="205" priority="47" stopIfTrue="1" operator="between">
      <formula>1</formula>
      <formula>300</formula>
    </cfRule>
  </conditionalFormatting>
  <conditionalFormatting sqref="H18:K18">
    <cfRule type="cellIs" dxfId="204" priority="48" stopIfTrue="1" operator="lessThanOrEqual">
      <formula>0</formula>
    </cfRule>
  </conditionalFormatting>
  <conditionalFormatting sqref="L19:M19">
    <cfRule type="cellIs" dxfId="203" priority="49" stopIfTrue="1" operator="between">
      <formula>1</formula>
      <formula>300</formula>
    </cfRule>
  </conditionalFormatting>
  <conditionalFormatting sqref="L19:M19">
    <cfRule type="cellIs" dxfId="202" priority="50" stopIfTrue="1" operator="lessThanOrEqual">
      <formula>0</formula>
    </cfRule>
  </conditionalFormatting>
  <conditionalFormatting sqref="H19:K19">
    <cfRule type="cellIs" dxfId="201" priority="51" stopIfTrue="1" operator="between">
      <formula>1</formula>
      <formula>300</formula>
    </cfRule>
  </conditionalFormatting>
  <conditionalFormatting sqref="H19:K19">
    <cfRule type="cellIs" dxfId="200" priority="52" stopIfTrue="1" operator="lessThanOrEqual">
      <formula>0</formula>
    </cfRule>
  </conditionalFormatting>
  <conditionalFormatting sqref="L20:M20">
    <cfRule type="cellIs" dxfId="199" priority="53" stopIfTrue="1" operator="between">
      <formula>1</formula>
      <formula>300</formula>
    </cfRule>
  </conditionalFormatting>
  <conditionalFormatting sqref="L20:M20">
    <cfRule type="cellIs" dxfId="198" priority="54" stopIfTrue="1" operator="lessThanOrEqual">
      <formula>0</formula>
    </cfRule>
  </conditionalFormatting>
  <conditionalFormatting sqref="H20:K20">
    <cfRule type="cellIs" dxfId="197" priority="55" stopIfTrue="1" operator="between">
      <formula>1</formula>
      <formula>300</formula>
    </cfRule>
  </conditionalFormatting>
  <conditionalFormatting sqref="H20:K20">
    <cfRule type="cellIs" dxfId="196" priority="56" stopIfTrue="1" operator="lessThanOrEqual">
      <formula>0</formula>
    </cfRule>
  </conditionalFormatting>
  <conditionalFormatting sqref="L21:M21">
    <cfRule type="cellIs" dxfId="195" priority="57" stopIfTrue="1" operator="between">
      <formula>1</formula>
      <formula>300</formula>
    </cfRule>
  </conditionalFormatting>
  <conditionalFormatting sqref="L21:M21">
    <cfRule type="cellIs" dxfId="194" priority="58" stopIfTrue="1" operator="lessThanOrEqual">
      <formula>0</formula>
    </cfRule>
  </conditionalFormatting>
  <conditionalFormatting sqref="H21:K21">
    <cfRule type="cellIs" dxfId="193" priority="59" stopIfTrue="1" operator="between">
      <formula>1</formula>
      <formula>300</formula>
    </cfRule>
  </conditionalFormatting>
  <conditionalFormatting sqref="H21:K21">
    <cfRule type="cellIs" dxfId="192" priority="60" stopIfTrue="1" operator="lessThanOrEqual">
      <formula>0</formula>
    </cfRule>
  </conditionalFormatting>
  <conditionalFormatting sqref="L22:M22">
    <cfRule type="cellIs" dxfId="191" priority="61" stopIfTrue="1" operator="between">
      <formula>1</formula>
      <formula>300</formula>
    </cfRule>
  </conditionalFormatting>
  <conditionalFormatting sqref="L22:M22">
    <cfRule type="cellIs" dxfId="190" priority="62" stopIfTrue="1" operator="lessThanOrEqual">
      <formula>0</formula>
    </cfRule>
  </conditionalFormatting>
  <conditionalFormatting sqref="H22:K22">
    <cfRule type="cellIs" dxfId="189" priority="63" stopIfTrue="1" operator="between">
      <formula>1</formula>
      <formula>300</formula>
    </cfRule>
  </conditionalFormatting>
  <conditionalFormatting sqref="H22:K22">
    <cfRule type="cellIs" dxfId="188" priority="64" stopIfTrue="1" operator="lessThanOrEqual">
      <formula>0</formula>
    </cfRule>
  </conditionalFormatting>
  <conditionalFormatting sqref="L23:M23">
    <cfRule type="cellIs" dxfId="187" priority="65" stopIfTrue="1" operator="between">
      <formula>1</formula>
      <formula>300</formula>
    </cfRule>
  </conditionalFormatting>
  <conditionalFormatting sqref="L23:M23">
    <cfRule type="cellIs" dxfId="186" priority="66" stopIfTrue="1" operator="lessThanOrEqual">
      <formula>0</formula>
    </cfRule>
  </conditionalFormatting>
  <conditionalFormatting sqref="H23:K23">
    <cfRule type="cellIs" dxfId="185" priority="67" stopIfTrue="1" operator="between">
      <formula>1</formula>
      <formula>300</formula>
    </cfRule>
  </conditionalFormatting>
  <conditionalFormatting sqref="H23:K23">
    <cfRule type="cellIs" dxfId="184" priority="68" stopIfTrue="1" operator="lessThanOrEqual">
      <formula>0</formula>
    </cfRule>
  </conditionalFormatting>
  <conditionalFormatting sqref="L24:M24">
    <cfRule type="cellIs" dxfId="183" priority="69" stopIfTrue="1" operator="between">
      <formula>1</formula>
      <formula>300</formula>
    </cfRule>
  </conditionalFormatting>
  <conditionalFormatting sqref="L24:M24">
    <cfRule type="cellIs" dxfId="182" priority="70" stopIfTrue="1" operator="lessThanOrEqual">
      <formula>0</formula>
    </cfRule>
  </conditionalFormatting>
  <conditionalFormatting sqref="H24:K24">
    <cfRule type="cellIs" dxfId="181" priority="71" stopIfTrue="1" operator="between">
      <formula>1</formula>
      <formula>300</formula>
    </cfRule>
  </conditionalFormatting>
  <conditionalFormatting sqref="H24:K24">
    <cfRule type="cellIs" dxfId="180" priority="72" stopIfTrue="1" operator="lessThanOrEqual">
      <formula>0</formula>
    </cfRule>
  </conditionalFormatting>
  <conditionalFormatting sqref="L17:M17">
    <cfRule type="cellIs" dxfId="179" priority="5" stopIfTrue="1" operator="between">
      <formula>1</formula>
      <formula>300</formula>
    </cfRule>
  </conditionalFormatting>
  <conditionalFormatting sqref="L17:M17">
    <cfRule type="cellIs" dxfId="178" priority="6" stopIfTrue="1" operator="lessThanOrEqual">
      <formula>0</formula>
    </cfRule>
  </conditionalFormatting>
  <conditionalFormatting sqref="H17:K17">
    <cfRule type="cellIs" dxfId="177" priority="7" stopIfTrue="1" operator="between">
      <formula>1</formula>
      <formula>300</formula>
    </cfRule>
  </conditionalFormatting>
  <conditionalFormatting sqref="H17:K17">
    <cfRule type="cellIs" dxfId="176" priority="8" stopIfTrue="1" operator="lessThanOrEqual">
      <formula>0</formula>
    </cfRule>
  </conditionalFormatting>
  <conditionalFormatting sqref="L16:M16">
    <cfRule type="cellIs" dxfId="175" priority="1" stopIfTrue="1" operator="between">
      <formula>1</formula>
      <formula>300</formula>
    </cfRule>
  </conditionalFormatting>
  <conditionalFormatting sqref="L16:M16">
    <cfRule type="cellIs" dxfId="174" priority="2" stopIfTrue="1" operator="lessThanOrEqual">
      <formula>0</formula>
    </cfRule>
  </conditionalFormatting>
  <conditionalFormatting sqref="H16:K16">
    <cfRule type="cellIs" dxfId="173" priority="3" stopIfTrue="1" operator="between">
      <formula>1</formula>
      <formula>300</formula>
    </cfRule>
  </conditionalFormatting>
  <conditionalFormatting sqref="H16:K16">
    <cfRule type="cellIs" dxfId="172" priority="4" stopIfTrue="1" operator="lessThanOrEqual">
      <formula>0</formula>
    </cfRule>
  </conditionalFormatting>
  <dataValidations disablePrompts="1" count="2">
    <dataValidation type="list" allowBlank="1" showInputMessage="1" showErrorMessage="1" prompt="Feil_i_kategori - Feil verdi i kategori" sqref="C17 C9:C12" xr:uid="{F3340F83-8A0F-084F-8AE9-92D9A29C38D4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9:A24" xr:uid="{10F25EFD-6E53-AD48-A5EA-AD269E41BCBF}">
      <formula1>"40.0,45.0,49.0,55.0,59.0,64.0,71.0,76.0,81.0,=81,81+,87.0,=87,87+,49.0,55.0,61.0,67.0,73.0,81.0,89.0,96.0,102.0,=102,102+,109.0,=109,109+"</formula1>
    </dataValidation>
  </dataValidations>
  <pageMargins left="0.27559055118110237" right="0.35433070866141736" top="0.27559055118110237" bottom="0.27559055118110237" header="0" footer="0"/>
  <pageSetup paperSize="9" scale="7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98C6-3E2E-DA4A-A3AB-5A95D6DC4E63}">
  <sheetPr>
    <tabColor rgb="FF00B050"/>
    <pageSetUpPr fitToPage="1"/>
  </sheetPr>
  <dimension ref="A1:AB998"/>
  <sheetViews>
    <sheetView showGridLines="0" topLeftCell="A5" workbookViewId="0">
      <selection activeCell="I27" sqref="I27:P27"/>
    </sheetView>
  </sheetViews>
  <sheetFormatPr baseColWidth="10" defaultColWidth="14.33203125" defaultRowHeight="15" customHeight="1"/>
  <cols>
    <col min="1" max="1" width="6.33203125" customWidth="1"/>
    <col min="2" max="2" width="8.5546875" customWidth="1"/>
    <col min="3" max="3" width="6.33203125" customWidth="1"/>
    <col min="4" max="4" width="10.5546875" customWidth="1"/>
    <col min="5" max="5" width="3.77734375" customWidth="1"/>
    <col min="6" max="6" width="27.6640625" customWidth="1"/>
    <col min="7" max="7" width="20.44140625" customWidth="1"/>
    <col min="8" max="13" width="7.21875" customWidth="1"/>
    <col min="14" max="16" width="7.5546875" customWidth="1"/>
    <col min="17" max="17" width="10.5546875" customWidth="1"/>
    <col min="18" max="18" width="11.33203125" customWidth="1"/>
    <col min="19" max="20" width="5.6640625" customWidth="1"/>
    <col min="21" max="21" width="14.21875" customWidth="1"/>
    <col min="22" max="24" width="9.21875" hidden="1" customWidth="1"/>
    <col min="25" max="25" width="7.77734375" hidden="1" customWidth="1"/>
    <col min="26" max="28" width="9.21875" hidden="1" customWidth="1"/>
  </cols>
  <sheetData>
    <row r="1" spans="1:28" ht="53.25" customHeight="1">
      <c r="A1" s="1"/>
      <c r="B1" s="1"/>
      <c r="C1" s="2"/>
      <c r="D1" s="1"/>
      <c r="E1" s="1"/>
      <c r="F1" s="112" t="s">
        <v>0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3" t="s">
        <v>1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104" t="s">
        <v>2</v>
      </c>
      <c r="C5" s="116" t="s">
        <v>59</v>
      </c>
      <c r="D5" s="116"/>
      <c r="E5" s="116"/>
      <c r="F5" s="116"/>
      <c r="G5" s="104" t="s">
        <v>3</v>
      </c>
      <c r="H5" s="116" t="s">
        <v>60</v>
      </c>
      <c r="I5" s="116"/>
      <c r="J5" s="116"/>
      <c r="K5" s="116"/>
      <c r="L5" s="104" t="s">
        <v>4</v>
      </c>
      <c r="M5" s="117" t="s">
        <v>61</v>
      </c>
      <c r="N5" s="117"/>
      <c r="O5" s="117"/>
      <c r="P5" s="117"/>
      <c r="Q5" s="104" t="s">
        <v>5</v>
      </c>
      <c r="R5" s="105">
        <v>44121</v>
      </c>
      <c r="S5" s="10" t="s">
        <v>6</v>
      </c>
      <c r="T5" s="11">
        <v>4</v>
      </c>
      <c r="U5" s="80"/>
      <c r="V5" s="80"/>
      <c r="W5" s="80"/>
      <c r="X5" s="80"/>
      <c r="Y5" s="80"/>
      <c r="Z5" s="80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76</v>
      </c>
      <c r="B9" s="53">
        <v>68.08</v>
      </c>
      <c r="C9" s="54" t="s">
        <v>104</v>
      </c>
      <c r="D9" s="35">
        <v>31229</v>
      </c>
      <c r="E9" s="36">
        <v>6</v>
      </c>
      <c r="F9" s="55" t="s">
        <v>105</v>
      </c>
      <c r="G9" s="55" t="s">
        <v>68</v>
      </c>
      <c r="H9" s="56">
        <v>-88</v>
      </c>
      <c r="I9" s="57">
        <v>88</v>
      </c>
      <c r="J9" s="58">
        <v>-92</v>
      </c>
      <c r="K9" s="59">
        <v>110</v>
      </c>
      <c r="L9" s="60">
        <v>115</v>
      </c>
      <c r="M9" s="60">
        <v>-120</v>
      </c>
      <c r="N9" s="38">
        <f t="shared" ref="N9:N22" si="0">IF(MAX(H9:J9)&lt;0,0,TRUNC(MAX(H9:J9)/1)*1)</f>
        <v>88</v>
      </c>
      <c r="O9" s="38">
        <f t="shared" ref="O9:O22" si="1">IF(MAX(K9:M9)&lt;0,0,TRUNC(MAX(K9:M9)/1)*1)</f>
        <v>115</v>
      </c>
      <c r="P9" s="38">
        <f t="shared" ref="P9:P22" si="2">IF(N9=0,0,IF(O9=0,0,SUM(N9:O9)))</f>
        <v>203</v>
      </c>
      <c r="Q9" s="39">
        <f t="shared" ref="Q9:Q22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272.07387642254486</v>
      </c>
      <c r="R9" s="40">
        <f t="shared" ref="R9:R22" si="4">IF(Y9=1,Q9*AB9,"")</f>
        <v>291.6631955249681</v>
      </c>
      <c r="S9" s="41">
        <v>1</v>
      </c>
      <c r="T9" s="42" t="s">
        <v>153</v>
      </c>
      <c r="U9" s="43">
        <f t="shared" ref="U9:U22" si="5">IF(P9="","",IF(B9="","",IF((W9="k"),IF(B9&gt;153.655,1,IF(B9&lt;28,10^(0.783497476*LOG10(28/153.655)^2),10^(0.783497476*LOG10(B9/153.655)^2))),IF(B9&gt;175.508,1,IF(B9&lt;32,10^(0.75194503*LOG10(32/175.508)^2),10^(0.75194503*LOG10(B9/175.508)^2))))))</f>
        <v>1.34026540109628</v>
      </c>
      <c r="V9" s="44">
        <f>R5</f>
        <v>44121</v>
      </c>
      <c r="W9" s="75" t="str">
        <f t="shared" ref="W9:W22" si="6">IF(ISNUMBER(FIND("M",C9)),"m",IF(ISNUMBER(FIND("K",C9)),"k"))</f>
        <v>m</v>
      </c>
      <c r="X9" s="45">
        <f t="shared" ref="X9:X22" si="7">IF(OR(D9="",V9=""),0,(YEAR(V9)-YEAR(D9)))</f>
        <v>35</v>
      </c>
      <c r="Y9" s="46">
        <f t="shared" ref="Y9:Y22" si="8">IF(X9&gt;34,1,0)</f>
        <v>1</v>
      </c>
      <c r="Z9" s="47">
        <f>IF(Y9=1,LOOKUP(X9,'Meltzer-Faber'!A3:A63,'Meltzer-Faber'!B3:B63))</f>
        <v>1.0720000000000001</v>
      </c>
      <c r="AA9" s="48">
        <f>IF(Y9=1,LOOKUP(X9,'Meltzer-Faber'!A3:A63,'Meltzer-Faber'!C3:C63))</f>
        <v>1.0720000000000001</v>
      </c>
      <c r="AB9" s="48">
        <f t="shared" ref="AB9:AB22" si="9">IF(W9="m",Z9,IF(W9="k",AA9,""))</f>
        <v>1.0720000000000001</v>
      </c>
    </row>
    <row r="10" spans="1:28" ht="19.5" customHeight="1">
      <c r="A10" s="52" t="s">
        <v>76</v>
      </c>
      <c r="B10" s="53">
        <v>70.34</v>
      </c>
      <c r="C10" s="54" t="s">
        <v>99</v>
      </c>
      <c r="D10" s="35">
        <v>33484</v>
      </c>
      <c r="E10" s="36">
        <v>2</v>
      </c>
      <c r="F10" s="55" t="s">
        <v>103</v>
      </c>
      <c r="G10" s="55" t="s">
        <v>95</v>
      </c>
      <c r="H10" s="56">
        <v>78</v>
      </c>
      <c r="I10" s="57">
        <v>82</v>
      </c>
      <c r="J10" s="58">
        <v>-85</v>
      </c>
      <c r="K10" s="59">
        <v>98</v>
      </c>
      <c r="L10" s="60">
        <v>102</v>
      </c>
      <c r="M10" s="60">
        <v>-105</v>
      </c>
      <c r="N10" s="38">
        <f t="shared" si="0"/>
        <v>82</v>
      </c>
      <c r="O10" s="38">
        <f t="shared" si="1"/>
        <v>102</v>
      </c>
      <c r="P10" s="38">
        <f t="shared" si="2"/>
        <v>184</v>
      </c>
      <c r="Q10" s="40">
        <f t="shared" si="3"/>
        <v>241.76174766217804</v>
      </c>
      <c r="R10" s="40" t="str">
        <f t="shared" si="4"/>
        <v/>
      </c>
      <c r="S10" s="49">
        <v>1</v>
      </c>
      <c r="T10" s="50"/>
      <c r="U10" s="43">
        <f t="shared" si="5"/>
        <v>1.313922541642272</v>
      </c>
      <c r="V10" s="44">
        <f>R5</f>
        <v>44121</v>
      </c>
      <c r="W10" s="75" t="str">
        <f t="shared" si="6"/>
        <v>m</v>
      </c>
      <c r="X10" s="45">
        <f t="shared" si="7"/>
        <v>29</v>
      </c>
      <c r="Y10" s="46">
        <f t="shared" si="8"/>
        <v>0</v>
      </c>
      <c r="Z10" s="47" t="b">
        <f>IF(Y10=1,LOOKUP(X10,'Meltzer-Faber'!A3:A63,'Meltzer-Faber'!B3:B63))</f>
        <v>0</v>
      </c>
      <c r="AA10" s="48" t="b">
        <f>IF(Y10=1,LOOKUP(X10,'Meltzer-Faber'!A3:A63,'Meltzer-Faber'!C3:C63))</f>
        <v>0</v>
      </c>
      <c r="AB10" s="48" t="b">
        <f t="shared" si="9"/>
        <v>0</v>
      </c>
    </row>
    <row r="11" spans="1:28" ht="19.5" customHeight="1">
      <c r="A11" s="52"/>
      <c r="B11" s="53"/>
      <c r="C11" s="54"/>
      <c r="D11" s="35"/>
      <c r="E11" s="36"/>
      <c r="F11" s="55"/>
      <c r="G11" s="55"/>
      <c r="H11" s="56"/>
      <c r="I11" s="57"/>
      <c r="J11" s="58"/>
      <c r="K11" s="59"/>
      <c r="L11" s="60"/>
      <c r="M11" s="60"/>
      <c r="N11" s="38">
        <f t="shared" si="0"/>
        <v>0</v>
      </c>
      <c r="O11" s="38">
        <f t="shared" si="1"/>
        <v>0</v>
      </c>
      <c r="P11" s="38">
        <f t="shared" si="2"/>
        <v>0</v>
      </c>
      <c r="Q11" s="40" t="str">
        <f t="shared" si="3"/>
        <v/>
      </c>
      <c r="R11" s="40" t="str">
        <f t="shared" si="4"/>
        <v/>
      </c>
      <c r="S11" s="49"/>
      <c r="T11" s="50" t="s">
        <v>37</v>
      </c>
      <c r="U11" s="43" t="str">
        <f t="shared" si="5"/>
        <v/>
      </c>
      <c r="V11" s="44">
        <f>R5</f>
        <v>44121</v>
      </c>
      <c r="W11" s="75" t="b">
        <f t="shared" si="6"/>
        <v>0</v>
      </c>
      <c r="X11" s="45">
        <f t="shared" si="7"/>
        <v>0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str">
        <f t="shared" si="9"/>
        <v/>
      </c>
    </row>
    <row r="12" spans="1:28" ht="19.5" customHeight="1">
      <c r="A12" s="52" t="s">
        <v>77</v>
      </c>
      <c r="B12" s="53">
        <v>77.52</v>
      </c>
      <c r="C12" s="54" t="s">
        <v>99</v>
      </c>
      <c r="D12" s="35">
        <v>31990</v>
      </c>
      <c r="E12" s="36">
        <v>15</v>
      </c>
      <c r="F12" s="55" t="s">
        <v>100</v>
      </c>
      <c r="G12" s="55" t="s">
        <v>95</v>
      </c>
      <c r="H12" s="56">
        <v>100</v>
      </c>
      <c r="I12" s="57">
        <v>105</v>
      </c>
      <c r="J12" s="58">
        <v>-111</v>
      </c>
      <c r="K12" s="59">
        <v>125</v>
      </c>
      <c r="L12" s="60">
        <v>130</v>
      </c>
      <c r="M12" s="60">
        <v>-135</v>
      </c>
      <c r="N12" s="38">
        <f t="shared" si="0"/>
        <v>105</v>
      </c>
      <c r="O12" s="38">
        <f t="shared" si="1"/>
        <v>130</v>
      </c>
      <c r="P12" s="38">
        <f t="shared" si="2"/>
        <v>235</v>
      </c>
      <c r="Q12" s="40">
        <f t="shared" si="3"/>
        <v>292.2599883642165</v>
      </c>
      <c r="R12" s="40" t="str">
        <f t="shared" si="4"/>
        <v/>
      </c>
      <c r="S12" s="49">
        <v>2</v>
      </c>
      <c r="T12" s="50" t="s">
        <v>37</v>
      </c>
      <c r="U12" s="43">
        <f t="shared" si="5"/>
        <v>1.2436595249541127</v>
      </c>
      <c r="V12" s="44">
        <f>R5</f>
        <v>44121</v>
      </c>
      <c r="W12" s="75" t="str">
        <f t="shared" si="6"/>
        <v>m</v>
      </c>
      <c r="X12" s="45">
        <f t="shared" si="7"/>
        <v>33</v>
      </c>
      <c r="Y12" s="46">
        <f t="shared" si="8"/>
        <v>0</v>
      </c>
      <c r="Z12" s="47" t="b">
        <f>IF(Y12=1,LOOKUP(X12,'Meltzer-Faber'!A3:A63,'Meltzer-Faber'!B3:B63))</f>
        <v>0</v>
      </c>
      <c r="AA12" s="48" t="b">
        <f>IF(Y12=1,LOOKUP(X12,'Meltzer-Faber'!A3:A63,'Meltzer-Faber'!C3:C63))</f>
        <v>0</v>
      </c>
      <c r="AB12" s="48" t="b">
        <f t="shared" si="9"/>
        <v>0</v>
      </c>
    </row>
    <row r="13" spans="1:28" ht="19.5" customHeight="1">
      <c r="A13" s="52" t="s">
        <v>77</v>
      </c>
      <c r="B13" s="53">
        <v>75.12</v>
      </c>
      <c r="C13" s="54" t="s">
        <v>99</v>
      </c>
      <c r="D13" s="35">
        <v>34766</v>
      </c>
      <c r="E13" s="36">
        <v>5</v>
      </c>
      <c r="F13" s="55" t="s">
        <v>101</v>
      </c>
      <c r="G13" s="55" t="s">
        <v>102</v>
      </c>
      <c r="H13" s="56">
        <v>70</v>
      </c>
      <c r="I13" s="57">
        <v>75</v>
      </c>
      <c r="J13" s="58">
        <v>-80</v>
      </c>
      <c r="K13" s="59">
        <v>90</v>
      </c>
      <c r="L13" s="60">
        <v>93</v>
      </c>
      <c r="M13" s="60">
        <v>98</v>
      </c>
      <c r="N13" s="38">
        <f t="shared" si="0"/>
        <v>75</v>
      </c>
      <c r="O13" s="38">
        <f t="shared" si="1"/>
        <v>98</v>
      </c>
      <c r="P13" s="38">
        <f t="shared" si="2"/>
        <v>173</v>
      </c>
      <c r="Q13" s="40">
        <f t="shared" si="3"/>
        <v>218.8655060885113</v>
      </c>
      <c r="R13" s="40" t="str">
        <f t="shared" si="4"/>
        <v/>
      </c>
      <c r="S13" s="49">
        <v>5</v>
      </c>
      <c r="T13" s="50" t="s">
        <v>37</v>
      </c>
      <c r="U13" s="43">
        <f t="shared" si="5"/>
        <v>1.2651185323035334</v>
      </c>
      <c r="V13" s="44">
        <f>R5</f>
        <v>44121</v>
      </c>
      <c r="W13" s="75" t="str">
        <f t="shared" si="6"/>
        <v>m</v>
      </c>
      <c r="X13" s="45">
        <f t="shared" si="7"/>
        <v>25</v>
      </c>
      <c r="Y13" s="46">
        <f t="shared" si="8"/>
        <v>0</v>
      </c>
      <c r="Z13" s="47" t="b">
        <f>IF(Y13=1,LOOKUP(X13,'Meltzer-Faber'!A3:A63,'Meltzer-Faber'!B3:B63))</f>
        <v>0</v>
      </c>
      <c r="AA13" s="48" t="b">
        <f>IF(Y13=1,LOOKUP(X13,'Meltzer-Faber'!A3:A63,'Meltzer-Faber'!C3:C63))</f>
        <v>0</v>
      </c>
      <c r="AB13" s="48" t="b">
        <f t="shared" si="9"/>
        <v>0</v>
      </c>
    </row>
    <row r="14" spans="1:28" ht="19.5" customHeight="1">
      <c r="A14" s="52" t="s">
        <v>77</v>
      </c>
      <c r="B14" s="53">
        <v>80.58</v>
      </c>
      <c r="C14" s="54" t="s">
        <v>106</v>
      </c>
      <c r="D14" s="35">
        <v>28814</v>
      </c>
      <c r="E14" s="36">
        <v>13</v>
      </c>
      <c r="F14" s="61" t="s">
        <v>107</v>
      </c>
      <c r="G14" s="55" t="s">
        <v>71</v>
      </c>
      <c r="H14" s="56">
        <v>68</v>
      </c>
      <c r="I14" s="57">
        <v>73</v>
      </c>
      <c r="J14" s="58">
        <v>77</v>
      </c>
      <c r="K14" s="59">
        <v>97</v>
      </c>
      <c r="L14" s="60">
        <v>104</v>
      </c>
      <c r="M14" s="60">
        <v>111</v>
      </c>
      <c r="N14" s="38">
        <f t="shared" si="0"/>
        <v>77</v>
      </c>
      <c r="O14" s="38">
        <f t="shared" si="1"/>
        <v>111</v>
      </c>
      <c r="P14" s="38">
        <f t="shared" si="2"/>
        <v>188</v>
      </c>
      <c r="Q14" s="40">
        <f t="shared" si="3"/>
        <v>229.13871179343829</v>
      </c>
      <c r="R14" s="40">
        <f t="shared" si="4"/>
        <v>266.25918310397526</v>
      </c>
      <c r="S14" s="49">
        <v>1</v>
      </c>
      <c r="T14" s="50"/>
      <c r="U14" s="43">
        <f t="shared" si="5"/>
        <v>1.2188229350714803</v>
      </c>
      <c r="V14" s="44">
        <f>R5</f>
        <v>44121</v>
      </c>
      <c r="W14" s="75" t="str">
        <f>IF(ISNUMBER(FIND("M",C14)),"m",IF(ISNUMBER(FIND("K",C14)),"k"))</f>
        <v>m</v>
      </c>
      <c r="X14" s="45">
        <f t="shared" si="7"/>
        <v>42</v>
      </c>
      <c r="Y14" s="46">
        <f t="shared" si="8"/>
        <v>1</v>
      </c>
      <c r="Z14" s="47">
        <f>IF(Y14=1,LOOKUP(X14,'Meltzer-Faber'!A3:A63,'Meltzer-Faber'!B3:B63))</f>
        <v>1.1619999999999999</v>
      </c>
      <c r="AA14" s="48">
        <f>IF(Y14=1,LOOKUP(X14,'Meltzer-Faber'!A3:A63,'Meltzer-Faber'!C3:C63))</f>
        <v>1.17</v>
      </c>
      <c r="AB14" s="48">
        <f t="shared" si="9"/>
        <v>1.1619999999999999</v>
      </c>
    </row>
    <row r="15" spans="1:28" ht="19.5" customHeight="1">
      <c r="A15" s="52" t="s">
        <v>77</v>
      </c>
      <c r="B15" s="53">
        <v>75.459999999999994</v>
      </c>
      <c r="C15" s="54" t="s">
        <v>99</v>
      </c>
      <c r="D15" s="35">
        <v>33342</v>
      </c>
      <c r="E15" s="36">
        <v>17</v>
      </c>
      <c r="F15" s="55" t="s">
        <v>146</v>
      </c>
      <c r="G15" s="55" t="s">
        <v>68</v>
      </c>
      <c r="H15" s="56">
        <v>-115</v>
      </c>
      <c r="I15" s="57">
        <v>115</v>
      </c>
      <c r="J15" s="58">
        <v>120</v>
      </c>
      <c r="K15" s="59">
        <v>147</v>
      </c>
      <c r="L15" s="60">
        <v>155</v>
      </c>
      <c r="M15" s="60" t="s">
        <v>145</v>
      </c>
      <c r="N15" s="38">
        <f t="shared" si="0"/>
        <v>120</v>
      </c>
      <c r="O15" s="38">
        <f t="shared" si="1"/>
        <v>155</v>
      </c>
      <c r="P15" s="38">
        <f t="shared" si="2"/>
        <v>275</v>
      </c>
      <c r="Q15" s="40">
        <f t="shared" si="3"/>
        <v>347.04021615186934</v>
      </c>
      <c r="R15" s="40" t="str">
        <f t="shared" si="4"/>
        <v/>
      </c>
      <c r="S15" s="49">
        <v>1</v>
      </c>
      <c r="T15" s="50" t="s">
        <v>150</v>
      </c>
      <c r="U15" s="43">
        <f t="shared" si="5"/>
        <v>1.261964422370434</v>
      </c>
      <c r="V15" s="44">
        <f>R5</f>
        <v>44121</v>
      </c>
      <c r="W15" s="75" t="str">
        <f>IF(ISNUMBER(FIND("M",C15)),"m",IF(ISNUMBER(FIND("K",C15)),"k"))</f>
        <v>m</v>
      </c>
      <c r="X15" s="45">
        <f t="shared" si="7"/>
        <v>29</v>
      </c>
      <c r="Y15" s="46">
        <f t="shared" si="8"/>
        <v>0</v>
      </c>
      <c r="Z15" s="47" t="b">
        <f>IF(Y15=1,LOOKUP(X15,'Meltzer-Faber'!A3:A63,'Meltzer-Faber'!B3:B63))</f>
        <v>0</v>
      </c>
      <c r="AA15" s="48" t="b">
        <f>IF(Y15=1,LOOKUP(X15,'Meltzer-Faber'!A3:A63,'Meltzer-Faber'!C3:C63))</f>
        <v>0</v>
      </c>
      <c r="AB15" s="48" t="b">
        <f t="shared" si="9"/>
        <v>0</v>
      </c>
    </row>
    <row r="16" spans="1:28" ht="19.5" customHeight="1">
      <c r="A16" s="52" t="s">
        <v>77</v>
      </c>
      <c r="B16" s="53">
        <v>80.8</v>
      </c>
      <c r="C16" s="54" t="s">
        <v>99</v>
      </c>
      <c r="D16" s="35">
        <v>32640</v>
      </c>
      <c r="E16" s="36">
        <v>1</v>
      </c>
      <c r="F16" s="55" t="s">
        <v>108</v>
      </c>
      <c r="G16" s="55" t="s">
        <v>68</v>
      </c>
      <c r="H16" s="56">
        <v>100</v>
      </c>
      <c r="I16" s="57">
        <v>-105</v>
      </c>
      <c r="J16" s="58">
        <v>-105</v>
      </c>
      <c r="K16" s="59">
        <v>130</v>
      </c>
      <c r="L16" s="60">
        <v>-135</v>
      </c>
      <c r="M16" s="60">
        <v>-136</v>
      </c>
      <c r="N16" s="38">
        <f t="shared" si="0"/>
        <v>100</v>
      </c>
      <c r="O16" s="38">
        <f t="shared" si="1"/>
        <v>130</v>
      </c>
      <c r="P16" s="38">
        <f t="shared" si="2"/>
        <v>230</v>
      </c>
      <c r="Q16" s="40">
        <f t="shared" si="3"/>
        <v>279.94163176065518</v>
      </c>
      <c r="R16" s="40" t="str">
        <f t="shared" si="4"/>
        <v/>
      </c>
      <c r="S16" s="49">
        <v>3</v>
      </c>
      <c r="T16" s="50"/>
      <c r="U16" s="43">
        <f t="shared" si="5"/>
        <v>1.2171375293941529</v>
      </c>
      <c r="V16" s="44">
        <f>R5</f>
        <v>44121</v>
      </c>
      <c r="W16" s="75" t="str">
        <f t="shared" si="6"/>
        <v>m</v>
      </c>
      <c r="X16" s="45">
        <f t="shared" si="7"/>
        <v>31</v>
      </c>
      <c r="Y16" s="46">
        <f t="shared" si="8"/>
        <v>0</v>
      </c>
      <c r="Z16" s="47" t="b">
        <f>IF(Y16=1,LOOKUP(X16,'Meltzer-Faber'!A3:A63,'Meltzer-Faber'!B3:B63))</f>
        <v>0</v>
      </c>
      <c r="AA16" s="48" t="b">
        <f>IF(Y16=1,LOOKUP(X16,'Meltzer-Faber'!A3:A63,'Meltzer-Faber'!C3:C63))</f>
        <v>0</v>
      </c>
      <c r="AB16" s="48" t="b">
        <f t="shared" si="9"/>
        <v>0</v>
      </c>
    </row>
    <row r="17" spans="1:28" ht="19.5" customHeight="1">
      <c r="A17" s="52" t="s">
        <v>77</v>
      </c>
      <c r="B17" s="53">
        <v>76.94</v>
      </c>
      <c r="C17" s="54" t="s">
        <v>99</v>
      </c>
      <c r="D17" s="35">
        <v>35283</v>
      </c>
      <c r="E17" s="36">
        <v>3</v>
      </c>
      <c r="F17" s="37" t="s">
        <v>109</v>
      </c>
      <c r="G17" s="55" t="s">
        <v>68</v>
      </c>
      <c r="H17" s="56">
        <v>100</v>
      </c>
      <c r="I17" s="57">
        <v>105</v>
      </c>
      <c r="J17" s="58">
        <v>-107</v>
      </c>
      <c r="K17" s="59">
        <v>115</v>
      </c>
      <c r="L17" s="60">
        <v>120</v>
      </c>
      <c r="M17" s="60">
        <v>-125</v>
      </c>
      <c r="N17" s="38">
        <f t="shared" si="0"/>
        <v>105</v>
      </c>
      <c r="O17" s="38">
        <f t="shared" si="1"/>
        <v>120</v>
      </c>
      <c r="P17" s="38">
        <f t="shared" si="2"/>
        <v>225</v>
      </c>
      <c r="Q17" s="40">
        <f t="shared" si="3"/>
        <v>280.95239660089084</v>
      </c>
      <c r="R17" s="40" t="str">
        <f t="shared" si="4"/>
        <v/>
      </c>
      <c r="S17" s="49">
        <v>4</v>
      </c>
      <c r="T17" s="50" t="s">
        <v>37</v>
      </c>
      <c r="U17" s="43">
        <f t="shared" si="5"/>
        <v>1.2486773182261814</v>
      </c>
      <c r="V17" s="44">
        <f>R5</f>
        <v>44121</v>
      </c>
      <c r="W17" s="75" t="str">
        <f t="shared" si="6"/>
        <v>m</v>
      </c>
      <c r="X17" s="45">
        <f t="shared" si="7"/>
        <v>24</v>
      </c>
      <c r="Y17" s="46">
        <f t="shared" si="8"/>
        <v>0</v>
      </c>
      <c r="Z17" s="47" t="b">
        <f>IF(Y17=1,LOOKUP(X17,'Meltzer-Faber'!A3:A63,'Meltzer-Faber'!B3:B63))</f>
        <v>0</v>
      </c>
      <c r="AA17" s="48" t="b">
        <f>IF(Y17=1,LOOKUP(X17,'Meltzer-Faber'!A3:A63,'Meltzer-Faber'!C3:C63))</f>
        <v>0</v>
      </c>
      <c r="AB17" s="48" t="b">
        <f t="shared" si="9"/>
        <v>0</v>
      </c>
    </row>
    <row r="18" spans="1:28" ht="19.5" customHeight="1">
      <c r="A18" s="52"/>
      <c r="B18" s="53"/>
      <c r="C18" s="54"/>
      <c r="D18" s="35"/>
      <c r="E18" s="36"/>
      <c r="F18" s="61"/>
      <c r="G18" s="55"/>
      <c r="H18" s="56"/>
      <c r="I18" s="57"/>
      <c r="J18" s="58"/>
      <c r="K18" s="59"/>
      <c r="L18" s="60"/>
      <c r="M18" s="60"/>
      <c r="N18" s="38">
        <f t="shared" si="0"/>
        <v>0</v>
      </c>
      <c r="O18" s="38">
        <f t="shared" si="1"/>
        <v>0</v>
      </c>
      <c r="P18" s="38">
        <f t="shared" si="2"/>
        <v>0</v>
      </c>
      <c r="Q18" s="40" t="str">
        <f t="shared" si="3"/>
        <v/>
      </c>
      <c r="R18" s="40" t="str">
        <f t="shared" si="4"/>
        <v/>
      </c>
      <c r="S18" s="49"/>
      <c r="T18" s="50"/>
      <c r="U18" s="43" t="str">
        <f t="shared" si="5"/>
        <v/>
      </c>
      <c r="V18" s="44">
        <f>R5</f>
        <v>44121</v>
      </c>
      <c r="W18" s="75" t="b">
        <f t="shared" si="6"/>
        <v>0</v>
      </c>
      <c r="X18" s="45">
        <f t="shared" si="7"/>
        <v>0</v>
      </c>
      <c r="Y18" s="46">
        <f t="shared" si="8"/>
        <v>0</v>
      </c>
      <c r="Z18" s="47" t="b">
        <f>IF(Y18=1,LOOKUP(X18,'Meltzer-Faber'!A3:A63,'Meltzer-Faber'!B3:B63))</f>
        <v>0</v>
      </c>
      <c r="AA18" s="48" t="b">
        <f>IF(Y18=1,LOOKUP(X18,'Meltzer-Faber'!A3:A63,'Meltzer-Faber'!C3:C63))</f>
        <v>0</v>
      </c>
      <c r="AB18" s="48" t="str">
        <f t="shared" si="9"/>
        <v/>
      </c>
    </row>
    <row r="19" spans="1:28" ht="19.5" customHeight="1">
      <c r="A19" s="52" t="s">
        <v>78</v>
      </c>
      <c r="B19" s="53">
        <v>84.28</v>
      </c>
      <c r="C19" s="54" t="s">
        <v>99</v>
      </c>
      <c r="D19" s="35">
        <v>34376</v>
      </c>
      <c r="E19" s="36">
        <v>12</v>
      </c>
      <c r="F19" s="61" t="s">
        <v>121</v>
      </c>
      <c r="G19" s="55" t="s">
        <v>102</v>
      </c>
      <c r="H19" s="56">
        <v>90</v>
      </c>
      <c r="I19" s="57">
        <v>95</v>
      </c>
      <c r="J19" s="58">
        <v>-98</v>
      </c>
      <c r="K19" s="59">
        <v>117</v>
      </c>
      <c r="L19" s="60">
        <v>121</v>
      </c>
      <c r="M19" s="60">
        <v>125</v>
      </c>
      <c r="N19" s="38">
        <f>IF(MAX(H19:J19)&lt;0,0,TRUNC(MAX(H19:J19)/1)*1)</f>
        <v>95</v>
      </c>
      <c r="O19" s="38">
        <f>IF(MAX(K19:M19)&lt;0,0,TRUNC(MAX(K19:M19)/1)*1)</f>
        <v>125</v>
      </c>
      <c r="P19" s="38">
        <f>IF(N19=0,0,IF(O19=0,0,SUM(N19:O19)))</f>
        <v>220</v>
      </c>
      <c r="Q19" s="40">
        <f>IF(P19="","",IF(B19="","",IF((W19="k"),IF(B19&gt;153.655,P19,IF(B19&lt;28,10^(0.783497476*LOG10(28/153.655)^2)*P19,10^(0.783497476*LOG10(B19/153.655)^2)*P19)),IF(B19&gt;175.508,P19,IF(B19&lt;32,10^(0.75194503*LOG10(32/175.508)^2)*P19,10^(0.75194503*LOG10(B19/175.508)^2)*P19)))))</f>
        <v>262.26259533398405</v>
      </c>
      <c r="R19" s="40" t="str">
        <f>IF(Y19=1,Q19*AB19,"")</f>
        <v/>
      </c>
      <c r="S19" s="49">
        <v>2</v>
      </c>
      <c r="T19" s="50" t="s">
        <v>37</v>
      </c>
      <c r="U19" s="43">
        <f>IF(P19="","",IF(B19="","",IF((W19="k"),IF(B19&gt;153.655,1,IF(B19&lt;28,10^(0.783497476*LOG10(28/153.655)^2),10^(0.783497476*LOG10(B19/153.655)^2))),IF(B19&gt;175.508,1,IF(B19&lt;32,10^(0.75194503*LOG10(32/175.508)^2),10^(0.75194503*LOG10(B19/175.508)^2))))))</f>
        <v>1.1921027060635638</v>
      </c>
      <c r="V19" s="44">
        <f>'PULJE 6'!R5</f>
        <v>44121</v>
      </c>
      <c r="W19" s="75" t="str">
        <f>IF(ISNUMBER(FIND("M",C19)),"m",IF(ISNUMBER(FIND("K",C19)),"k"))</f>
        <v>m</v>
      </c>
      <c r="X19" s="45">
        <f>IF(OR(D19="",V19=""),0,(YEAR(V19)-YEAR(D19)))</f>
        <v>26</v>
      </c>
      <c r="Y19" s="46">
        <f>IF(X19&gt;34,1,0)</f>
        <v>0</v>
      </c>
      <c r="Z19" s="47" t="b">
        <f>IF(Y19=1,LOOKUP(X19,'Meltzer-Faber'!A3:A63,'Meltzer-Faber'!B3:B63))</f>
        <v>0</v>
      </c>
      <c r="AA19" s="48" t="b">
        <f>IF(Y19=1,LOOKUP(X19,'Meltzer-Faber'!A3:A63,'Meltzer-Faber'!C3:C63))</f>
        <v>0</v>
      </c>
      <c r="AB19" s="48" t="b">
        <f>IF(W19="m",Z19,IF(W19="k",AA19,""))</f>
        <v>0</v>
      </c>
    </row>
    <row r="20" spans="1:28" ht="19.5" customHeight="1">
      <c r="A20" s="52"/>
      <c r="B20" s="53"/>
      <c r="C20" s="54"/>
      <c r="D20" s="35"/>
      <c r="E20" s="36"/>
      <c r="F20" s="61"/>
      <c r="G20" s="55"/>
      <c r="H20" s="56"/>
      <c r="I20" s="57"/>
      <c r="J20" s="58"/>
      <c r="K20" s="59"/>
      <c r="L20" s="60"/>
      <c r="M20" s="60"/>
      <c r="N20" s="38">
        <f t="shared" si="0"/>
        <v>0</v>
      </c>
      <c r="O20" s="38">
        <f t="shared" si="1"/>
        <v>0</v>
      </c>
      <c r="P20" s="38">
        <f t="shared" si="2"/>
        <v>0</v>
      </c>
      <c r="Q20" s="40" t="str">
        <f t="shared" si="3"/>
        <v/>
      </c>
      <c r="R20" s="40" t="str">
        <f t="shared" si="4"/>
        <v/>
      </c>
      <c r="S20" s="49"/>
      <c r="T20" s="50"/>
      <c r="U20" s="43" t="str">
        <f t="shared" si="5"/>
        <v/>
      </c>
      <c r="V20" s="44">
        <f>R5</f>
        <v>44121</v>
      </c>
      <c r="W20" s="75" t="b">
        <f t="shared" si="6"/>
        <v>0</v>
      </c>
      <c r="X20" s="45">
        <f t="shared" si="7"/>
        <v>0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str">
        <f t="shared" si="9"/>
        <v/>
      </c>
    </row>
    <row r="21" spans="1:28" ht="19.5" customHeight="1">
      <c r="A21" s="52"/>
      <c r="B21" s="53"/>
      <c r="C21" s="54"/>
      <c r="D21" s="35"/>
      <c r="E21" s="36"/>
      <c r="F21" s="61"/>
      <c r="G21" s="55"/>
      <c r="H21" s="56"/>
      <c r="I21" s="57"/>
      <c r="J21" s="58"/>
      <c r="K21" s="59"/>
      <c r="L21" s="60"/>
      <c r="M21" s="60"/>
      <c r="N21" s="38">
        <f t="shared" si="0"/>
        <v>0</v>
      </c>
      <c r="O21" s="38">
        <f t="shared" si="1"/>
        <v>0</v>
      </c>
      <c r="P21" s="38">
        <f t="shared" si="2"/>
        <v>0</v>
      </c>
      <c r="Q21" s="40" t="str">
        <f t="shared" si="3"/>
        <v/>
      </c>
      <c r="R21" s="40" t="str">
        <f t="shared" si="4"/>
        <v/>
      </c>
      <c r="S21" s="49"/>
      <c r="T21" s="50"/>
      <c r="U21" s="43" t="str">
        <f t="shared" si="5"/>
        <v/>
      </c>
      <c r="V21" s="44">
        <f>R5</f>
        <v>44121</v>
      </c>
      <c r="W21" s="75" t="b">
        <f t="shared" si="6"/>
        <v>0</v>
      </c>
      <c r="X21" s="45">
        <f t="shared" si="7"/>
        <v>0</v>
      </c>
      <c r="Y21" s="46">
        <f t="shared" si="8"/>
        <v>0</v>
      </c>
      <c r="Z21" s="47" t="b">
        <f>IF(Y21=1,LOOKUP(X21,'Meltzer-Faber'!A3:A63,'Meltzer-Faber'!B3:B63))</f>
        <v>0</v>
      </c>
      <c r="AA21" s="48" t="b">
        <f>IF(Y21=1,LOOKUP(X21,'Meltzer-Faber'!A3:A63,'Meltzer-Faber'!C3:C63))</f>
        <v>0</v>
      </c>
      <c r="AB21" s="48" t="str">
        <f t="shared" si="9"/>
        <v/>
      </c>
    </row>
    <row r="22" spans="1:28" ht="19.5" customHeight="1">
      <c r="A22" s="52"/>
      <c r="B22" s="53"/>
      <c r="C22" s="54"/>
      <c r="D22" s="35"/>
      <c r="E22" s="36"/>
      <c r="F22" s="61"/>
      <c r="G22" s="55"/>
      <c r="H22" s="56"/>
      <c r="I22" s="57"/>
      <c r="J22" s="58"/>
      <c r="K22" s="59"/>
      <c r="L22" s="60"/>
      <c r="M22" s="60"/>
      <c r="N22" s="38">
        <f t="shared" si="0"/>
        <v>0</v>
      </c>
      <c r="O22" s="38">
        <f t="shared" si="1"/>
        <v>0</v>
      </c>
      <c r="P22" s="62">
        <f t="shared" si="2"/>
        <v>0</v>
      </c>
      <c r="Q22" s="63" t="str">
        <f t="shared" si="3"/>
        <v/>
      </c>
      <c r="R22" s="40" t="str">
        <f t="shared" si="4"/>
        <v/>
      </c>
      <c r="S22" s="64"/>
      <c r="T22" s="65"/>
      <c r="U22" s="43" t="str">
        <f t="shared" si="5"/>
        <v/>
      </c>
      <c r="V22" s="44">
        <f>R5</f>
        <v>44121</v>
      </c>
      <c r="W22" s="75" t="b">
        <f t="shared" si="6"/>
        <v>0</v>
      </c>
      <c r="X22" s="45">
        <f t="shared" si="7"/>
        <v>0</v>
      </c>
      <c r="Y22" s="46">
        <f t="shared" si="8"/>
        <v>0</v>
      </c>
      <c r="Z22" s="47" t="b">
        <f>IF(Y22=1,LOOKUP(X22,'Meltzer-Faber'!A3:A63,'Meltzer-Faber'!B3:B63))</f>
        <v>0</v>
      </c>
      <c r="AA22" s="48" t="b">
        <f>IF(Y22=1,LOOKUP(X22,'Meltzer-Faber'!A3:A63,'Meltzer-Faber'!C3:C63))</f>
        <v>0</v>
      </c>
      <c r="AB22" s="48" t="str">
        <f t="shared" si="9"/>
        <v/>
      </c>
    </row>
    <row r="23" spans="1:28" ht="9" customHeight="1">
      <c r="A23" s="66"/>
      <c r="B23" s="67"/>
      <c r="C23" s="68"/>
      <c r="D23" s="69"/>
      <c r="E23" s="69"/>
      <c r="F23" s="66"/>
      <c r="G23" s="66"/>
      <c r="H23" s="70"/>
      <c r="I23" s="71"/>
      <c r="J23" s="70"/>
      <c r="K23" s="70" t="s">
        <v>37</v>
      </c>
      <c r="L23" s="70"/>
      <c r="M23" s="70"/>
      <c r="N23" s="68"/>
      <c r="O23" s="68"/>
      <c r="P23" s="68"/>
      <c r="Q23" s="72"/>
      <c r="R23" s="72"/>
      <c r="S23" s="72"/>
      <c r="T23" s="73"/>
      <c r="U23" s="74"/>
      <c r="V23" s="1"/>
      <c r="W23" s="75"/>
      <c r="X23" s="45">
        <f>(YEAR(V23)-YEAR(D23))</f>
        <v>0</v>
      </c>
      <c r="Y23" s="46">
        <f>IF(X24&gt;34,1,0)</f>
        <v>0</v>
      </c>
      <c r="Z23" s="76"/>
      <c r="AA23" s="74"/>
      <c r="AB23" s="74"/>
    </row>
    <row r="24" spans="1:28" ht="12.75" customHeight="1">
      <c r="A24" s="1"/>
      <c r="B24" s="1"/>
      <c r="C24" s="2"/>
      <c r="D24" s="1"/>
      <c r="E24" s="1"/>
      <c r="F24" s="6"/>
      <c r="G24" s="6"/>
      <c r="H24" s="8"/>
      <c r="I24" s="7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4"/>
      <c r="V24" s="4"/>
      <c r="W24" s="4"/>
      <c r="X24" s="4"/>
      <c r="Y24" s="1"/>
      <c r="Z24" s="4"/>
      <c r="AA24" s="78"/>
      <c r="AB24" s="78"/>
    </row>
    <row r="25" spans="1:28" ht="12.75" customHeight="1">
      <c r="A25" s="79" t="s">
        <v>38</v>
      </c>
      <c r="C25" s="108" t="s">
        <v>156</v>
      </c>
      <c r="D25" s="110"/>
      <c r="E25" s="110"/>
      <c r="F25" s="110"/>
      <c r="G25" s="81" t="s">
        <v>39</v>
      </c>
      <c r="H25" s="80">
        <v>1</v>
      </c>
      <c r="I25" s="108" t="s">
        <v>161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80"/>
      <c r="V25" s="80"/>
      <c r="W25" s="80"/>
      <c r="X25" s="80"/>
      <c r="Y25" s="1"/>
      <c r="Z25" s="80"/>
      <c r="AA25" s="13"/>
      <c r="AB25" s="13"/>
    </row>
    <row r="26" spans="1:28" ht="12.75" customHeight="1">
      <c r="A26" s="80"/>
      <c r="C26" s="108" t="s">
        <v>37</v>
      </c>
      <c r="D26" s="109"/>
      <c r="E26" s="109"/>
      <c r="F26" s="109"/>
      <c r="G26" s="82" t="s">
        <v>37</v>
      </c>
      <c r="H26" s="80">
        <v>2</v>
      </c>
      <c r="I26" s="108" t="s">
        <v>136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80"/>
      <c r="V26" s="80"/>
      <c r="W26" s="80"/>
      <c r="X26" s="80"/>
      <c r="Y26" s="80"/>
      <c r="Z26" s="80"/>
      <c r="AA26" s="13"/>
      <c r="AB26" s="13"/>
    </row>
    <row r="27" spans="1:28" ht="12.75" customHeight="1">
      <c r="A27" s="79" t="s">
        <v>40</v>
      </c>
      <c r="C27" s="108"/>
      <c r="D27" s="109"/>
      <c r="E27" s="109"/>
      <c r="F27" s="109"/>
      <c r="G27" s="83"/>
      <c r="H27" s="80">
        <v>3</v>
      </c>
      <c r="I27" s="108" t="s">
        <v>144</v>
      </c>
      <c r="J27" s="110"/>
      <c r="K27" s="110"/>
      <c r="L27" s="110"/>
      <c r="M27" s="110"/>
      <c r="N27" s="110"/>
      <c r="O27" s="110"/>
      <c r="P27" s="11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13"/>
      <c r="AB27" s="13"/>
    </row>
    <row r="28" spans="1:28" ht="12.75" customHeight="1">
      <c r="A28" s="80"/>
      <c r="C28" s="108"/>
      <c r="D28" s="109"/>
      <c r="E28" s="109"/>
      <c r="F28" s="109"/>
      <c r="G28" s="83"/>
      <c r="H28" s="80"/>
      <c r="I28" s="108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80"/>
      <c r="V28" s="80"/>
      <c r="W28" s="80" t="s">
        <v>37</v>
      </c>
      <c r="X28" s="80"/>
      <c r="Y28" s="80"/>
      <c r="Z28" s="80"/>
      <c r="AA28" s="13"/>
      <c r="AB28" s="13"/>
    </row>
    <row r="29" spans="1:28" ht="12.75" customHeight="1">
      <c r="A29" s="80"/>
      <c r="C29" s="108"/>
      <c r="D29" s="109"/>
      <c r="E29" s="109"/>
      <c r="F29" s="109"/>
      <c r="G29" s="83"/>
      <c r="H29" s="80"/>
      <c r="I29" s="80"/>
      <c r="J29" s="84"/>
      <c r="K29" s="84"/>
      <c r="L29" s="84"/>
      <c r="M29" s="84"/>
      <c r="N29" s="84"/>
      <c r="O29" s="84"/>
      <c r="P29" s="84"/>
      <c r="Q29" s="85"/>
      <c r="R29" s="85"/>
      <c r="S29" s="85"/>
      <c r="T29" s="85"/>
      <c r="U29" s="80"/>
      <c r="V29" s="80"/>
      <c r="W29" s="80"/>
      <c r="X29" s="80"/>
      <c r="Y29" s="80"/>
      <c r="Z29" s="80"/>
      <c r="AA29" s="13"/>
      <c r="AB29" s="13"/>
    </row>
    <row r="30" spans="1:28" ht="12.75" customHeight="1">
      <c r="A30" s="80"/>
      <c r="C30" s="80"/>
      <c r="D30" s="80"/>
      <c r="E30" s="80"/>
      <c r="F30" s="80"/>
      <c r="G30" s="86" t="s">
        <v>58</v>
      </c>
      <c r="H30" s="108" t="s">
        <v>140</v>
      </c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4"/>
      <c r="V30" s="4"/>
      <c r="W30" s="4"/>
      <c r="X30" s="4"/>
      <c r="Y30" s="4"/>
      <c r="Z30" s="4"/>
      <c r="AA30" s="5"/>
      <c r="AB30" s="5"/>
    </row>
    <row r="31" spans="1:28" ht="12.75" customHeight="1">
      <c r="A31" s="1"/>
      <c r="B31" s="1"/>
      <c r="C31" s="87"/>
      <c r="D31" s="5"/>
      <c r="E31" s="5"/>
      <c r="F31" s="4"/>
      <c r="G31" s="86" t="s">
        <v>41</v>
      </c>
      <c r="H31" s="108" t="s">
        <v>173</v>
      </c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4"/>
      <c r="V31" s="4"/>
      <c r="W31" s="4"/>
      <c r="X31" s="4"/>
      <c r="Y31" s="4"/>
      <c r="Z31" s="4"/>
      <c r="AA31" s="5"/>
      <c r="AB31" s="5"/>
    </row>
    <row r="32" spans="1:28" ht="12.75" customHeight="1">
      <c r="A32" s="79" t="s">
        <v>42</v>
      </c>
      <c r="C32" s="108" t="s">
        <v>157</v>
      </c>
      <c r="D32" s="110"/>
      <c r="E32" s="110"/>
      <c r="F32" s="110"/>
      <c r="G32" s="86" t="s">
        <v>43</v>
      </c>
      <c r="H32" s="108" t="s">
        <v>176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1"/>
      <c r="B33" s="1"/>
      <c r="C33" s="108"/>
      <c r="D33" s="109"/>
      <c r="E33" s="109"/>
      <c r="F33" s="109"/>
      <c r="G33" s="83"/>
      <c r="H33" s="80"/>
      <c r="I33" s="88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79" t="s">
        <v>44</v>
      </c>
      <c r="B34" s="89"/>
      <c r="C34" s="108" t="s">
        <v>158</v>
      </c>
      <c r="D34" s="110"/>
      <c r="E34" s="110"/>
      <c r="F34" s="110"/>
      <c r="G34" s="86" t="s">
        <v>45</v>
      </c>
      <c r="H34" s="108" t="s">
        <v>151</v>
      </c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1"/>
      <c r="B35" s="1"/>
      <c r="C35" s="108"/>
      <c r="D35" s="109"/>
      <c r="E35" s="109"/>
      <c r="F35" s="109"/>
      <c r="G35" s="83"/>
      <c r="H35" s="108" t="s">
        <v>154</v>
      </c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89" t="s">
        <v>46</v>
      </c>
      <c r="B36" s="89"/>
      <c r="C36" s="90" t="s">
        <v>47</v>
      </c>
      <c r="D36" s="91"/>
      <c r="E36" s="91"/>
      <c r="F36" s="92"/>
      <c r="G36" s="4"/>
      <c r="H36" s="10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1"/>
      <c r="B37" s="1"/>
      <c r="C37" s="90"/>
      <c r="D37" s="5"/>
      <c r="E37" s="5"/>
      <c r="F37" s="4"/>
      <c r="G37" s="4"/>
      <c r="H37" s="108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1"/>
      <c r="B38" s="1"/>
      <c r="C38" s="93"/>
      <c r="D38" s="5"/>
      <c r="E38" s="5"/>
      <c r="F38" s="4"/>
      <c r="G38" s="4"/>
      <c r="H38" s="108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2"/>
      <c r="D39" s="1"/>
      <c r="E39" s="1"/>
      <c r="F39" s="6"/>
      <c r="G39" s="6"/>
      <c r="H39" s="6"/>
      <c r="I39" s="7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2"/>
      <c r="D40" s="1"/>
      <c r="E40" s="1"/>
      <c r="F40" s="6"/>
      <c r="G40" s="6"/>
      <c r="H40" s="1"/>
      <c r="I40" s="7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1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  <row r="997" spans="1:28" ht="12.75" customHeight="1">
      <c r="A997" s="1"/>
      <c r="B997" s="1"/>
      <c r="C997" s="2"/>
      <c r="D997" s="1"/>
      <c r="E997" s="1"/>
      <c r="F997" s="6"/>
      <c r="G997" s="6"/>
      <c r="H997" s="1"/>
      <c r="I997" s="7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4"/>
      <c r="V997" s="4"/>
      <c r="W997" s="4"/>
      <c r="X997" s="4"/>
      <c r="Y997" s="4"/>
      <c r="Z997" s="4"/>
      <c r="AA997" s="5"/>
      <c r="AB997" s="5"/>
    </row>
    <row r="998" spans="1:28" ht="12.75" customHeight="1">
      <c r="A998" s="1"/>
      <c r="B998" s="1"/>
      <c r="C998" s="2"/>
      <c r="D998" s="1"/>
      <c r="E998" s="1"/>
      <c r="F998" s="6"/>
      <c r="G998" s="6"/>
      <c r="H998" s="1"/>
      <c r="I998" s="7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4"/>
      <c r="V998" s="4"/>
      <c r="W998" s="4"/>
      <c r="X998" s="4"/>
      <c r="Y998" s="4"/>
      <c r="Z998" s="4"/>
      <c r="AA998" s="5"/>
      <c r="AB998" s="5"/>
    </row>
  </sheetData>
  <mergeCells count="26">
    <mergeCell ref="C25:F25"/>
    <mergeCell ref="I25:T25"/>
    <mergeCell ref="F1:P1"/>
    <mergeCell ref="F2:P2"/>
    <mergeCell ref="C5:F5"/>
    <mergeCell ref="H5:K5"/>
    <mergeCell ref="M5:P5"/>
    <mergeCell ref="C33:F33"/>
    <mergeCell ref="C34:F34"/>
    <mergeCell ref="H34:T34"/>
    <mergeCell ref="C26:F26"/>
    <mergeCell ref="I26:T26"/>
    <mergeCell ref="C27:F27"/>
    <mergeCell ref="C28:F28"/>
    <mergeCell ref="I28:T28"/>
    <mergeCell ref="C29:F29"/>
    <mergeCell ref="I27:P27"/>
    <mergeCell ref="H30:T30"/>
    <mergeCell ref="H31:T31"/>
    <mergeCell ref="C32:F32"/>
    <mergeCell ref="H32:T32"/>
    <mergeCell ref="C35:F35"/>
    <mergeCell ref="H35:T35"/>
    <mergeCell ref="H36:T36"/>
    <mergeCell ref="H37:T37"/>
    <mergeCell ref="H38:T38"/>
  </mergeCells>
  <conditionalFormatting sqref="L9:M9">
    <cfRule type="cellIs" dxfId="171" priority="5" stopIfTrue="1" operator="between">
      <formula>1</formula>
      <formula>300</formula>
    </cfRule>
  </conditionalFormatting>
  <conditionalFormatting sqref="L9:M9">
    <cfRule type="cellIs" dxfId="170" priority="6" stopIfTrue="1" operator="lessThanOrEqual">
      <formula>0</formula>
    </cfRule>
  </conditionalFormatting>
  <conditionalFormatting sqref="H9:K9">
    <cfRule type="cellIs" dxfId="169" priority="7" stopIfTrue="1" operator="between">
      <formula>1</formula>
      <formula>300</formula>
    </cfRule>
  </conditionalFormatting>
  <conditionalFormatting sqref="H9:K9">
    <cfRule type="cellIs" dxfId="168" priority="8" stopIfTrue="1" operator="lessThanOrEqual">
      <formula>0</formula>
    </cfRule>
  </conditionalFormatting>
  <conditionalFormatting sqref="L10:M10">
    <cfRule type="cellIs" dxfId="167" priority="13" stopIfTrue="1" operator="between">
      <formula>1</formula>
      <formula>300</formula>
    </cfRule>
  </conditionalFormatting>
  <conditionalFormatting sqref="L10:M10">
    <cfRule type="cellIs" dxfId="166" priority="14" stopIfTrue="1" operator="lessThanOrEqual">
      <formula>0</formula>
    </cfRule>
  </conditionalFormatting>
  <conditionalFormatting sqref="H10:K10">
    <cfRule type="cellIs" dxfId="165" priority="15" stopIfTrue="1" operator="between">
      <formula>1</formula>
      <formula>300</formula>
    </cfRule>
  </conditionalFormatting>
  <conditionalFormatting sqref="H10:K10">
    <cfRule type="cellIs" dxfId="164" priority="16" stopIfTrue="1" operator="lessThanOrEqual">
      <formula>0</formula>
    </cfRule>
  </conditionalFormatting>
  <conditionalFormatting sqref="L11:M11">
    <cfRule type="cellIs" dxfId="163" priority="17" stopIfTrue="1" operator="between">
      <formula>1</formula>
      <formula>300</formula>
    </cfRule>
  </conditionalFormatting>
  <conditionalFormatting sqref="L11:M11">
    <cfRule type="cellIs" dxfId="162" priority="18" stopIfTrue="1" operator="lessThanOrEqual">
      <formula>0</formula>
    </cfRule>
  </conditionalFormatting>
  <conditionalFormatting sqref="H11:K11">
    <cfRule type="cellIs" dxfId="161" priority="19" stopIfTrue="1" operator="between">
      <formula>1</formula>
      <formula>300</formula>
    </cfRule>
  </conditionalFormatting>
  <conditionalFormatting sqref="H11:K11">
    <cfRule type="cellIs" dxfId="160" priority="20" stopIfTrue="1" operator="lessThanOrEqual">
      <formula>0</formula>
    </cfRule>
  </conditionalFormatting>
  <conditionalFormatting sqref="L12:M12">
    <cfRule type="cellIs" dxfId="159" priority="21" stopIfTrue="1" operator="between">
      <formula>1</formula>
      <formula>300</formula>
    </cfRule>
  </conditionalFormatting>
  <conditionalFormatting sqref="L12:M12">
    <cfRule type="cellIs" dxfId="158" priority="22" stopIfTrue="1" operator="lessThanOrEqual">
      <formula>0</formula>
    </cfRule>
  </conditionalFormatting>
  <conditionalFormatting sqref="H12:K12">
    <cfRule type="cellIs" dxfId="157" priority="23" stopIfTrue="1" operator="between">
      <formula>1</formula>
      <formula>300</formula>
    </cfRule>
  </conditionalFormatting>
  <conditionalFormatting sqref="H12:K12">
    <cfRule type="cellIs" dxfId="156" priority="24" stopIfTrue="1" operator="lessThanOrEqual">
      <formula>0</formula>
    </cfRule>
  </conditionalFormatting>
  <conditionalFormatting sqref="L13:M13">
    <cfRule type="cellIs" dxfId="155" priority="25" stopIfTrue="1" operator="between">
      <formula>1</formula>
      <formula>300</formula>
    </cfRule>
  </conditionalFormatting>
  <conditionalFormatting sqref="L13:M13">
    <cfRule type="cellIs" dxfId="154" priority="26" stopIfTrue="1" operator="lessThanOrEqual">
      <formula>0</formula>
    </cfRule>
  </conditionalFormatting>
  <conditionalFormatting sqref="H13:K13">
    <cfRule type="cellIs" dxfId="153" priority="27" stopIfTrue="1" operator="between">
      <formula>1</formula>
      <formula>300</formula>
    </cfRule>
  </conditionalFormatting>
  <conditionalFormatting sqref="H13:K13">
    <cfRule type="cellIs" dxfId="152" priority="28" stopIfTrue="1" operator="lessThanOrEqual">
      <formula>0</formula>
    </cfRule>
  </conditionalFormatting>
  <conditionalFormatting sqref="L14:M14">
    <cfRule type="cellIs" dxfId="151" priority="29" stopIfTrue="1" operator="between">
      <formula>1</formula>
      <formula>300</formula>
    </cfRule>
  </conditionalFormatting>
  <conditionalFormatting sqref="L14:M14">
    <cfRule type="cellIs" dxfId="150" priority="30" stopIfTrue="1" operator="lessThanOrEqual">
      <formula>0</formula>
    </cfRule>
  </conditionalFormatting>
  <conditionalFormatting sqref="H14:K14">
    <cfRule type="cellIs" dxfId="149" priority="31" stopIfTrue="1" operator="between">
      <formula>1</formula>
      <formula>300</formula>
    </cfRule>
  </conditionalFormatting>
  <conditionalFormatting sqref="H14:K14">
    <cfRule type="cellIs" dxfId="148" priority="32" stopIfTrue="1" operator="lessThanOrEqual">
      <formula>0</formula>
    </cfRule>
  </conditionalFormatting>
  <conditionalFormatting sqref="L15:M15">
    <cfRule type="cellIs" dxfId="147" priority="33" stopIfTrue="1" operator="between">
      <formula>1</formula>
      <formula>300</formula>
    </cfRule>
  </conditionalFormatting>
  <conditionalFormatting sqref="L15:M15">
    <cfRule type="cellIs" dxfId="146" priority="34" stopIfTrue="1" operator="lessThanOrEqual">
      <formula>0</formula>
    </cfRule>
  </conditionalFormatting>
  <conditionalFormatting sqref="H15:K15">
    <cfRule type="cellIs" dxfId="145" priority="35" stopIfTrue="1" operator="between">
      <formula>1</formula>
      <formula>300</formula>
    </cfRule>
  </conditionalFormatting>
  <conditionalFormatting sqref="H15:K15">
    <cfRule type="cellIs" dxfId="144" priority="36" stopIfTrue="1" operator="lessThanOrEqual">
      <formula>0</formula>
    </cfRule>
  </conditionalFormatting>
  <conditionalFormatting sqref="L16:M16">
    <cfRule type="cellIs" dxfId="143" priority="37" stopIfTrue="1" operator="between">
      <formula>1</formula>
      <formula>300</formula>
    </cfRule>
  </conditionalFormatting>
  <conditionalFormatting sqref="L16:M16">
    <cfRule type="cellIs" dxfId="142" priority="38" stopIfTrue="1" operator="lessThanOrEqual">
      <formula>0</formula>
    </cfRule>
  </conditionalFormatting>
  <conditionalFormatting sqref="H16:K16">
    <cfRule type="cellIs" dxfId="141" priority="39" stopIfTrue="1" operator="between">
      <formula>1</formula>
      <formula>300</formula>
    </cfRule>
  </conditionalFormatting>
  <conditionalFormatting sqref="H16:K16">
    <cfRule type="cellIs" dxfId="140" priority="40" stopIfTrue="1" operator="lessThanOrEqual">
      <formula>0</formula>
    </cfRule>
  </conditionalFormatting>
  <conditionalFormatting sqref="L17:M17">
    <cfRule type="cellIs" dxfId="139" priority="41" stopIfTrue="1" operator="between">
      <formula>1</formula>
      <formula>300</formula>
    </cfRule>
  </conditionalFormatting>
  <conditionalFormatting sqref="L17:M17">
    <cfRule type="cellIs" dxfId="138" priority="42" stopIfTrue="1" operator="lessThanOrEqual">
      <formula>0</formula>
    </cfRule>
  </conditionalFormatting>
  <conditionalFormatting sqref="H17:K17">
    <cfRule type="cellIs" dxfId="137" priority="43" stopIfTrue="1" operator="between">
      <formula>1</formula>
      <formula>300</formula>
    </cfRule>
  </conditionalFormatting>
  <conditionalFormatting sqref="H17:K17">
    <cfRule type="cellIs" dxfId="136" priority="44" stopIfTrue="1" operator="lessThanOrEqual">
      <formula>0</formula>
    </cfRule>
  </conditionalFormatting>
  <conditionalFormatting sqref="L18:M18">
    <cfRule type="cellIs" dxfId="135" priority="49" stopIfTrue="1" operator="between">
      <formula>1</formula>
      <formula>300</formula>
    </cfRule>
  </conditionalFormatting>
  <conditionalFormatting sqref="L18:M18">
    <cfRule type="cellIs" dxfId="134" priority="50" stopIfTrue="1" operator="lessThanOrEqual">
      <formula>0</formula>
    </cfRule>
  </conditionalFormatting>
  <conditionalFormatting sqref="H18:K18">
    <cfRule type="cellIs" dxfId="133" priority="51" stopIfTrue="1" operator="between">
      <formula>1</formula>
      <formula>300</formula>
    </cfRule>
  </conditionalFormatting>
  <conditionalFormatting sqref="H18:K18">
    <cfRule type="cellIs" dxfId="132" priority="52" stopIfTrue="1" operator="lessThanOrEqual">
      <formula>0</formula>
    </cfRule>
  </conditionalFormatting>
  <conditionalFormatting sqref="L20:M20">
    <cfRule type="cellIs" dxfId="131" priority="57" stopIfTrue="1" operator="between">
      <formula>1</formula>
      <formula>300</formula>
    </cfRule>
  </conditionalFormatting>
  <conditionalFormatting sqref="L20:M20">
    <cfRule type="cellIs" dxfId="130" priority="58" stopIfTrue="1" operator="lessThanOrEqual">
      <formula>0</formula>
    </cfRule>
  </conditionalFormatting>
  <conditionalFormatting sqref="H20:K20">
    <cfRule type="cellIs" dxfId="129" priority="59" stopIfTrue="1" operator="between">
      <formula>1</formula>
      <formula>300</formula>
    </cfRule>
  </conditionalFormatting>
  <conditionalFormatting sqref="H20:K20">
    <cfRule type="cellIs" dxfId="128" priority="60" stopIfTrue="1" operator="lessThanOrEqual">
      <formula>0</formula>
    </cfRule>
  </conditionalFormatting>
  <conditionalFormatting sqref="L21:M21">
    <cfRule type="cellIs" dxfId="127" priority="61" stopIfTrue="1" operator="between">
      <formula>1</formula>
      <formula>300</formula>
    </cfRule>
  </conditionalFormatting>
  <conditionalFormatting sqref="L21:M21">
    <cfRule type="cellIs" dxfId="126" priority="62" stopIfTrue="1" operator="lessThanOrEqual">
      <formula>0</formula>
    </cfRule>
  </conditionalFormatting>
  <conditionalFormatting sqref="H21:K21">
    <cfRule type="cellIs" dxfId="125" priority="63" stopIfTrue="1" operator="between">
      <formula>1</formula>
      <formula>300</formula>
    </cfRule>
  </conditionalFormatting>
  <conditionalFormatting sqref="H21:K21">
    <cfRule type="cellIs" dxfId="124" priority="64" stopIfTrue="1" operator="lessThanOrEqual">
      <formula>0</formula>
    </cfRule>
  </conditionalFormatting>
  <conditionalFormatting sqref="L22:M22">
    <cfRule type="cellIs" dxfId="123" priority="65" stopIfTrue="1" operator="between">
      <formula>1</formula>
      <formula>300</formula>
    </cfRule>
  </conditionalFormatting>
  <conditionalFormatting sqref="L22:M22">
    <cfRule type="cellIs" dxfId="122" priority="66" stopIfTrue="1" operator="lessThanOrEqual">
      <formula>0</formula>
    </cfRule>
  </conditionalFormatting>
  <conditionalFormatting sqref="H22:K22">
    <cfRule type="cellIs" dxfId="121" priority="67" stopIfTrue="1" operator="between">
      <formula>1</formula>
      <formula>300</formula>
    </cfRule>
  </conditionalFormatting>
  <conditionalFormatting sqref="H22:K22">
    <cfRule type="cellIs" dxfId="120" priority="68" stopIfTrue="1" operator="lessThanOrEqual">
      <formula>0</formula>
    </cfRule>
  </conditionalFormatting>
  <conditionalFormatting sqref="L19:M19">
    <cfRule type="cellIs" dxfId="119" priority="1" stopIfTrue="1" operator="between">
      <formula>1</formula>
      <formula>300</formula>
    </cfRule>
  </conditionalFormatting>
  <conditionalFormatting sqref="L19:M19">
    <cfRule type="cellIs" dxfId="118" priority="2" stopIfTrue="1" operator="lessThanOrEqual">
      <formula>0</formula>
    </cfRule>
  </conditionalFormatting>
  <conditionalFormatting sqref="H19:K19">
    <cfRule type="cellIs" dxfId="117" priority="3" stopIfTrue="1" operator="between">
      <formula>1</formula>
      <formula>300</formula>
    </cfRule>
  </conditionalFormatting>
  <conditionalFormatting sqref="H19:K19">
    <cfRule type="cellIs" dxfId="116" priority="4" stopIfTrue="1" operator="lessThanOrEqual">
      <formula>0</formula>
    </cfRule>
  </conditionalFormatting>
  <dataValidations disablePrompts="1" count="2">
    <dataValidation type="list" allowBlank="1" showInputMessage="1" showErrorMessage="1" prompt="Feil_i_kategori - Feil verdi i kategori" sqref="C9:C17 C19" xr:uid="{FB0F48C9-04BA-ED4B-96FC-2229F60B3C79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9:A22" xr:uid="{085561C4-ECD5-284D-89F5-DAD5F1A6D19C}">
      <formula1>"40.0,45.0,49.0,55.0,59.0,64.0,71.0,76.0,81.0,=81,81+,87.0,=87,87+,49.0,55.0,61.0,67.0,73.0,81.0,89.0,96.0,102.0,=102,102+,109.0,=109,109+"</formula1>
    </dataValidation>
  </dataValidations>
  <pageMargins left="0.27559055118110237" right="0.35433070866141736" top="0.27559055118110237" bottom="0.27559055118110237" header="0" footer="0"/>
  <pageSetup paperSize="9" scale="7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EA199-7330-9B43-9ADA-C12A09615D6A}">
  <sheetPr>
    <tabColor rgb="FF00B050"/>
    <pageSetUpPr fitToPage="1"/>
  </sheetPr>
  <dimension ref="A1:AB999"/>
  <sheetViews>
    <sheetView showGridLines="0" topLeftCell="A5" workbookViewId="0">
      <selection activeCell="AC27" sqref="AC27"/>
    </sheetView>
  </sheetViews>
  <sheetFormatPr baseColWidth="10" defaultColWidth="14.33203125" defaultRowHeight="15" customHeight="1"/>
  <cols>
    <col min="1" max="1" width="6.33203125" customWidth="1"/>
    <col min="2" max="2" width="8.5546875" customWidth="1"/>
    <col min="3" max="3" width="6.33203125" customWidth="1"/>
    <col min="4" max="4" width="10.5546875" customWidth="1"/>
    <col min="5" max="5" width="3.77734375" customWidth="1"/>
    <col min="6" max="6" width="27.6640625" customWidth="1"/>
    <col min="7" max="7" width="20.44140625" customWidth="1"/>
    <col min="8" max="13" width="7.21875" customWidth="1"/>
    <col min="14" max="16" width="7.5546875" customWidth="1"/>
    <col min="17" max="17" width="10.5546875" customWidth="1"/>
    <col min="18" max="18" width="11.33203125" customWidth="1"/>
    <col min="19" max="20" width="5.6640625" customWidth="1"/>
    <col min="21" max="21" width="11.44140625" bestFit="1" customWidth="1"/>
    <col min="22" max="24" width="9.21875" hidden="1" customWidth="1"/>
    <col min="25" max="25" width="6.5546875" hidden="1" customWidth="1"/>
    <col min="26" max="28" width="7.77734375" hidden="1" customWidth="1"/>
  </cols>
  <sheetData>
    <row r="1" spans="1:28" ht="53.25" customHeight="1">
      <c r="A1" s="1"/>
      <c r="B1" s="1"/>
      <c r="C1" s="2"/>
      <c r="D1" s="1"/>
      <c r="E1" s="1"/>
      <c r="F1" s="112" t="s">
        <v>0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3" t="s">
        <v>1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104" t="s">
        <v>2</v>
      </c>
      <c r="C5" s="116" t="s">
        <v>59</v>
      </c>
      <c r="D5" s="116"/>
      <c r="E5" s="116"/>
      <c r="F5" s="116"/>
      <c r="G5" s="104" t="s">
        <v>3</v>
      </c>
      <c r="H5" s="116" t="s">
        <v>60</v>
      </c>
      <c r="I5" s="116"/>
      <c r="J5" s="116"/>
      <c r="K5" s="116"/>
      <c r="L5" s="104" t="s">
        <v>4</v>
      </c>
      <c r="M5" s="117" t="s">
        <v>61</v>
      </c>
      <c r="N5" s="117"/>
      <c r="O5" s="117"/>
      <c r="P5" s="117"/>
      <c r="Q5" s="104" t="s">
        <v>5</v>
      </c>
      <c r="R5" s="105">
        <v>44121</v>
      </c>
      <c r="S5" s="10" t="s">
        <v>6</v>
      </c>
      <c r="T5" s="11">
        <v>5</v>
      </c>
      <c r="U5" s="80"/>
      <c r="V5" s="80"/>
      <c r="W5" s="80"/>
      <c r="X5" s="80"/>
      <c r="Y5" s="80"/>
      <c r="Z5" s="80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56</v>
      </c>
      <c r="B9" s="53">
        <v>70.900000000000006</v>
      </c>
      <c r="C9" s="54" t="s">
        <v>52</v>
      </c>
      <c r="D9" s="35">
        <v>36401</v>
      </c>
      <c r="E9" s="36">
        <v>9</v>
      </c>
      <c r="F9" s="37" t="s">
        <v>110</v>
      </c>
      <c r="G9" s="37" t="s">
        <v>68</v>
      </c>
      <c r="H9" s="56">
        <v>63</v>
      </c>
      <c r="I9" s="57">
        <v>-68</v>
      </c>
      <c r="J9" s="58">
        <v>68</v>
      </c>
      <c r="K9" s="59">
        <v>82</v>
      </c>
      <c r="L9" s="60">
        <v>86</v>
      </c>
      <c r="M9" s="60">
        <v>90</v>
      </c>
      <c r="N9" s="38">
        <f t="shared" ref="N9:N23" si="0">IF(MAX(H9:J9)&lt;0,0,TRUNC(MAX(H9:J9)/1)*1)</f>
        <v>68</v>
      </c>
      <c r="O9" s="38">
        <f t="shared" ref="O9:O23" si="1">IF(MAX(K9:M9)&lt;0,0,TRUNC(MAX(K9:M9)/1)*1)</f>
        <v>90</v>
      </c>
      <c r="P9" s="38">
        <f t="shared" ref="P9:P23" si="2">IF(N9=0,0,IF(O9=0,0,SUM(N9:O9)))</f>
        <v>158</v>
      </c>
      <c r="Q9" s="39">
        <f t="shared" ref="Q9:Q23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193.66824536538121</v>
      </c>
      <c r="R9" s="40" t="str">
        <f t="shared" ref="R9:R23" si="4">IF(Y9=1,Q9*AB9,"")</f>
        <v/>
      </c>
      <c r="S9" s="41">
        <v>1</v>
      </c>
      <c r="T9" s="42"/>
      <c r="U9" s="43">
        <f t="shared" ref="U9:U23" si="5">IF(P9="","",IF(B9="","",IF((W9="k"),IF(B9&gt;153.655,1,IF(B9&lt;28,10^(0.783497476*LOG10(28/153.655)^2),10^(0.783497476*LOG10(B9/153.655)^2))),IF(B9&gt;175.508,1,IF(B9&lt;32,10^(0.75194503*LOG10(32/175.508)^2),10^(0.75194503*LOG10(B9/175.508)^2))))))</f>
        <v>1.2257483883884888</v>
      </c>
      <c r="V9" s="44">
        <f>R5</f>
        <v>44121</v>
      </c>
      <c r="W9" s="75" t="str">
        <f t="shared" ref="W9:W23" si="6">IF(ISNUMBER(FIND("M",C9)),"m",IF(ISNUMBER(FIND("K",C9)),"k"))</f>
        <v>k</v>
      </c>
      <c r="X9" s="45">
        <f t="shared" ref="X9:X23" si="7">IF(OR(D9="",V9=""),0,(YEAR(V9)-YEAR(D9)))</f>
        <v>21</v>
      </c>
      <c r="Y9" s="46">
        <f t="shared" ref="Y9:Y23" si="8">IF(X9&gt;34,1,0)</f>
        <v>0</v>
      </c>
      <c r="Z9" s="47" t="b">
        <f>IF(Y9=1,LOOKUP(X9,'Meltzer-Faber'!A3:A63,'Meltzer-Faber'!B3:B63))</f>
        <v>0</v>
      </c>
      <c r="AA9" s="48" t="b">
        <f>IF(Y9=1,LOOKUP(X9,'Meltzer-Faber'!A3:A63,'Meltzer-Faber'!C3:C63))</f>
        <v>0</v>
      </c>
      <c r="AB9" s="48" t="b">
        <f t="shared" ref="AB9:AB23" si="9">IF(W9="m",Z9,IF(W9="k",AA9,""))</f>
        <v>0</v>
      </c>
    </row>
    <row r="10" spans="1:28" ht="19.5" customHeight="1">
      <c r="A10" s="52" t="s">
        <v>56</v>
      </c>
      <c r="B10" s="53">
        <v>66.900000000000006</v>
      </c>
      <c r="C10" s="54" t="s">
        <v>52</v>
      </c>
      <c r="D10" s="35">
        <v>35725</v>
      </c>
      <c r="E10" s="36">
        <v>14</v>
      </c>
      <c r="F10" s="55" t="s">
        <v>111</v>
      </c>
      <c r="G10" s="55" t="s">
        <v>68</v>
      </c>
      <c r="H10" s="56">
        <v>-58</v>
      </c>
      <c r="I10" s="57">
        <v>-58</v>
      </c>
      <c r="J10" s="58">
        <v>-58</v>
      </c>
      <c r="K10" s="59" t="s">
        <v>145</v>
      </c>
      <c r="L10" s="60" t="s">
        <v>145</v>
      </c>
      <c r="M10" s="60" t="s">
        <v>145</v>
      </c>
      <c r="N10" s="38">
        <f t="shared" si="0"/>
        <v>0</v>
      </c>
      <c r="O10" s="38">
        <f t="shared" si="1"/>
        <v>0</v>
      </c>
      <c r="P10" s="38">
        <f t="shared" si="2"/>
        <v>0</v>
      </c>
      <c r="Q10" s="40">
        <f t="shared" si="3"/>
        <v>0</v>
      </c>
      <c r="R10" s="40" t="str">
        <f t="shared" si="4"/>
        <v/>
      </c>
      <c r="S10" s="49"/>
      <c r="T10" s="50"/>
      <c r="U10" s="43">
        <f t="shared" si="5"/>
        <v>1.2652443185159998</v>
      </c>
      <c r="V10" s="44">
        <f>R5</f>
        <v>44121</v>
      </c>
      <c r="W10" s="75" t="str">
        <f t="shared" si="6"/>
        <v>k</v>
      </c>
      <c r="X10" s="45">
        <f t="shared" si="7"/>
        <v>23</v>
      </c>
      <c r="Y10" s="51">
        <f t="shared" si="8"/>
        <v>0</v>
      </c>
      <c r="Z10" s="47" t="b">
        <f>IF(Y10=1,LOOKUP(X10,'Meltzer-Faber'!A3:A63,'Meltzer-Faber'!B3:B63))</f>
        <v>0</v>
      </c>
      <c r="AA10" s="48" t="b">
        <f>IF(Y10=1,LOOKUP(X10,'Meltzer-Faber'!A3:A63,'Meltzer-Faber'!C3:C63))</f>
        <v>0</v>
      </c>
      <c r="AB10" s="48" t="b">
        <f t="shared" si="9"/>
        <v>0</v>
      </c>
    </row>
    <row r="11" spans="1:28" ht="19.5" customHeight="1">
      <c r="A11" s="52" t="s">
        <v>56</v>
      </c>
      <c r="B11" s="53">
        <v>70</v>
      </c>
      <c r="C11" s="54" t="s">
        <v>52</v>
      </c>
      <c r="D11" s="35">
        <v>33479</v>
      </c>
      <c r="E11" s="36">
        <v>19</v>
      </c>
      <c r="F11" s="55" t="s">
        <v>112</v>
      </c>
      <c r="G11" s="55" t="s">
        <v>68</v>
      </c>
      <c r="H11" s="56">
        <v>58</v>
      </c>
      <c r="I11" s="57">
        <v>61</v>
      </c>
      <c r="J11" s="58">
        <v>-65</v>
      </c>
      <c r="K11" s="59">
        <v>70</v>
      </c>
      <c r="L11" s="60">
        <v>-74</v>
      </c>
      <c r="M11" s="60">
        <v>-74</v>
      </c>
      <c r="N11" s="38">
        <f t="shared" si="0"/>
        <v>61</v>
      </c>
      <c r="O11" s="38">
        <f t="shared" si="1"/>
        <v>70</v>
      </c>
      <c r="P11" s="38">
        <f t="shared" si="2"/>
        <v>131</v>
      </c>
      <c r="Q11" s="40">
        <f t="shared" si="3"/>
        <v>161.66539253344101</v>
      </c>
      <c r="R11" s="40" t="str">
        <f t="shared" si="4"/>
        <v/>
      </c>
      <c r="S11" s="49">
        <v>2</v>
      </c>
      <c r="T11" s="50" t="s">
        <v>37</v>
      </c>
      <c r="U11" s="43">
        <f t="shared" si="5"/>
        <v>1.2340869659041298</v>
      </c>
      <c r="V11" s="44">
        <f>R5</f>
        <v>44121</v>
      </c>
      <c r="W11" s="75" t="str">
        <f t="shared" si="6"/>
        <v>k</v>
      </c>
      <c r="X11" s="45">
        <f t="shared" si="7"/>
        <v>29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b">
        <f t="shared" si="9"/>
        <v>0</v>
      </c>
    </row>
    <row r="12" spans="1:28" s="107" customFormat="1" ht="19.5" customHeight="1">
      <c r="A12" s="52" t="s">
        <v>56</v>
      </c>
      <c r="B12" s="53">
        <v>70.5</v>
      </c>
      <c r="C12" s="54" t="s">
        <v>114</v>
      </c>
      <c r="D12" s="35">
        <v>28267</v>
      </c>
      <c r="E12" s="36">
        <v>7</v>
      </c>
      <c r="F12" s="61" t="s">
        <v>115</v>
      </c>
      <c r="G12" s="55" t="s">
        <v>71</v>
      </c>
      <c r="H12" s="56">
        <v>32</v>
      </c>
      <c r="I12" s="57">
        <v>35</v>
      </c>
      <c r="J12" s="58">
        <v>-38</v>
      </c>
      <c r="K12" s="59">
        <v>45</v>
      </c>
      <c r="L12" s="60">
        <v>48</v>
      </c>
      <c r="M12" s="60">
        <v>51</v>
      </c>
      <c r="N12" s="38">
        <f t="shared" ref="N12" si="10">IF(MAX(H12:J12)&lt;0,0,TRUNC(MAX(H12:J12)/1)*1)</f>
        <v>35</v>
      </c>
      <c r="O12" s="38">
        <f t="shared" ref="O12" si="11">IF(MAX(K12:M12)&lt;0,0,TRUNC(MAX(K12:M12)/1)*1)</f>
        <v>51</v>
      </c>
      <c r="P12" s="38">
        <f t="shared" ref="P12" si="12">IF(N12=0,0,IF(O12=0,0,SUM(N12:O12)))</f>
        <v>86</v>
      </c>
      <c r="Q12" s="40">
        <f t="shared" ref="Q12" si="13">IF(P12="","",IF(B12="","",IF((W12="k"),IF(B12&gt;153.655,P12,IF(B12&lt;28,10^(0.783497476*LOG10(28/153.655)^2)*P12,10^(0.783497476*LOG10(B12/153.655)^2)*P12)),IF(B12&gt;175.508,P12,IF(B12&lt;32,10^(0.75194503*LOG10(32/175.508)^2)*P12,10^(0.75194503*LOG10(B12/175.508)^2)*P12)))))</f>
        <v>105.72990141434634</v>
      </c>
      <c r="R12" s="40">
        <f>IF(Y12=1,Q12*AB12,"")</f>
        <v>105.72990141434634</v>
      </c>
      <c r="S12" s="49">
        <v>1</v>
      </c>
      <c r="T12" s="50"/>
      <c r="U12" s="43">
        <f t="shared" ref="U12" si="14">IF(P12="","",IF(B12="","",IF((W12="k"),IF(B12&gt;153.655,1,IF(B12&lt;28,10^(0.783497476*LOG10(28/153.655)^2),10^(0.783497476*LOG10(B12/153.655)^2))),IF(B12&gt;175.508,1,IF(B12&lt;32,10^(0.75194503*LOG10(32/175.508)^2),10^(0.75194503*LOG10(B12/175.508)^2))))))</f>
        <v>1.2294174583063529</v>
      </c>
      <c r="V12" s="44">
        <f>R2</f>
        <v>0</v>
      </c>
      <c r="W12" s="75" t="str">
        <f t="shared" ref="W12" si="15">IF(ISNUMBER(FIND("M",C12)),"m",IF(ISNUMBER(FIND("K",C12)),"k"))</f>
        <v>k</v>
      </c>
      <c r="X12" s="45">
        <f t="shared" ref="X12" si="16">IF(OR(D12="",V12=""),0,(YEAR(V12)-YEAR(D12)))</f>
        <v>-77</v>
      </c>
      <c r="Y12" s="46">
        <v>1</v>
      </c>
      <c r="Z12" s="47" t="e">
        <f>IF(Y12=1,LOOKUP(X12,'Meltzer-Faber'!#REF!,'Meltzer-Faber'!#REF!))</f>
        <v>#REF!</v>
      </c>
      <c r="AA12" s="48" t="b">
        <v>1</v>
      </c>
      <c r="AB12" s="48" t="b">
        <f t="shared" ref="AB12" si="17">IF(W12="m",Z12,IF(W12="k",AA12,""))</f>
        <v>1</v>
      </c>
    </row>
    <row r="13" spans="1:28" ht="19.5" customHeight="1">
      <c r="A13" s="52"/>
      <c r="B13" s="53"/>
      <c r="C13" s="54"/>
      <c r="D13" s="35"/>
      <c r="E13" s="36"/>
      <c r="F13" s="55"/>
      <c r="G13" s="55"/>
      <c r="H13" s="56"/>
      <c r="I13" s="57"/>
      <c r="J13" s="58"/>
      <c r="K13" s="59"/>
      <c r="L13" s="60"/>
      <c r="M13" s="60"/>
      <c r="N13" s="38">
        <f t="shared" si="0"/>
        <v>0</v>
      </c>
      <c r="O13" s="38">
        <f t="shared" si="1"/>
        <v>0</v>
      </c>
      <c r="P13" s="38">
        <f t="shared" si="2"/>
        <v>0</v>
      </c>
      <c r="Q13" s="40" t="str">
        <f t="shared" si="3"/>
        <v/>
      </c>
      <c r="R13" s="40" t="str">
        <f t="shared" si="4"/>
        <v/>
      </c>
      <c r="S13" s="49"/>
      <c r="T13" s="50" t="s">
        <v>37</v>
      </c>
      <c r="U13" s="43" t="str">
        <f t="shared" si="5"/>
        <v/>
      </c>
      <c r="V13" s="44">
        <f>R5</f>
        <v>44121</v>
      </c>
      <c r="W13" s="75" t="b">
        <f t="shared" si="6"/>
        <v>0</v>
      </c>
      <c r="X13" s="45">
        <f t="shared" si="7"/>
        <v>0</v>
      </c>
      <c r="Y13" s="46">
        <f t="shared" si="8"/>
        <v>0</v>
      </c>
      <c r="Z13" s="47" t="b">
        <f>IF(Y13=1,LOOKUP(X13,'Meltzer-Faber'!A3:A63,'Meltzer-Faber'!B3:B63))</f>
        <v>0</v>
      </c>
      <c r="AA13" s="48" t="b">
        <f>IF(Y13=1,LOOKUP(X13,'Meltzer-Faber'!A3:A63,'Meltzer-Faber'!C3:C63))</f>
        <v>0</v>
      </c>
      <c r="AB13" s="48" t="str">
        <f t="shared" si="9"/>
        <v/>
      </c>
    </row>
    <row r="14" spans="1:28" ht="19.5" customHeight="1">
      <c r="A14" s="52" t="s">
        <v>57</v>
      </c>
      <c r="B14" s="53">
        <v>74.7</v>
      </c>
      <c r="C14" s="54" t="s">
        <v>52</v>
      </c>
      <c r="D14" s="35">
        <v>31662</v>
      </c>
      <c r="E14" s="36">
        <v>12</v>
      </c>
      <c r="F14" s="55" t="s">
        <v>113</v>
      </c>
      <c r="G14" s="55" t="s">
        <v>95</v>
      </c>
      <c r="H14" s="56">
        <v>60</v>
      </c>
      <c r="I14" s="57">
        <v>-64</v>
      </c>
      <c r="J14" s="58">
        <v>64</v>
      </c>
      <c r="K14" s="59">
        <v>72</v>
      </c>
      <c r="L14" s="60">
        <v>75</v>
      </c>
      <c r="M14" s="60">
        <v>-80</v>
      </c>
      <c r="N14" s="38">
        <f t="shared" si="0"/>
        <v>64</v>
      </c>
      <c r="O14" s="38">
        <f t="shared" si="1"/>
        <v>75</v>
      </c>
      <c r="P14" s="38">
        <f t="shared" si="2"/>
        <v>139</v>
      </c>
      <c r="Q14" s="40">
        <f t="shared" si="3"/>
        <v>165.91444448656944</v>
      </c>
      <c r="R14" s="40" t="str">
        <f t="shared" si="4"/>
        <v/>
      </c>
      <c r="S14" s="49">
        <v>2</v>
      </c>
      <c r="T14" s="50" t="s">
        <v>37</v>
      </c>
      <c r="U14" s="43">
        <f t="shared" si="5"/>
        <v>1.1936290970256793</v>
      </c>
      <c r="V14" s="44">
        <f>R5</f>
        <v>44121</v>
      </c>
      <c r="W14" s="75" t="str">
        <f t="shared" si="6"/>
        <v>k</v>
      </c>
      <c r="X14" s="45">
        <f t="shared" si="7"/>
        <v>34</v>
      </c>
      <c r="Y14" s="46">
        <f t="shared" si="8"/>
        <v>0</v>
      </c>
      <c r="Z14" s="47" t="b">
        <f>IF(Y14=1,LOOKUP(X14,'Meltzer-Faber'!A3:A63,'Meltzer-Faber'!B3:B63))</f>
        <v>0</v>
      </c>
      <c r="AA14" s="48" t="b">
        <f>IF(Y14=1,LOOKUP(X14,'Meltzer-Faber'!A3:A63,'Meltzer-Faber'!C3:C63))</f>
        <v>0</v>
      </c>
      <c r="AB14" s="48" t="b">
        <f t="shared" si="9"/>
        <v>0</v>
      </c>
    </row>
    <row r="15" spans="1:28" ht="19.5" customHeight="1">
      <c r="A15" s="52" t="s">
        <v>57</v>
      </c>
      <c r="B15" s="53">
        <v>74.75</v>
      </c>
      <c r="C15" s="54" t="s">
        <v>52</v>
      </c>
      <c r="D15" s="35">
        <v>32509</v>
      </c>
      <c r="E15" s="36">
        <v>4</v>
      </c>
      <c r="F15" s="55" t="s">
        <v>116</v>
      </c>
      <c r="G15" s="55" t="s">
        <v>68</v>
      </c>
      <c r="H15" s="56">
        <v>80</v>
      </c>
      <c r="I15" s="57">
        <v>83</v>
      </c>
      <c r="J15" s="58">
        <v>86</v>
      </c>
      <c r="K15" s="59">
        <v>97</v>
      </c>
      <c r="L15" s="60">
        <v>101</v>
      </c>
      <c r="M15" s="60">
        <v>-104</v>
      </c>
      <c r="N15" s="38">
        <f t="shared" si="0"/>
        <v>86</v>
      </c>
      <c r="O15" s="38">
        <f t="shared" si="1"/>
        <v>101</v>
      </c>
      <c r="P15" s="38">
        <f t="shared" si="2"/>
        <v>187</v>
      </c>
      <c r="Q15" s="40">
        <f t="shared" si="3"/>
        <v>223.13538098616647</v>
      </c>
      <c r="R15" s="40" t="str">
        <f t="shared" si="4"/>
        <v/>
      </c>
      <c r="S15" s="49">
        <v>1</v>
      </c>
      <c r="T15" s="50"/>
      <c r="U15" s="43">
        <f t="shared" si="5"/>
        <v>1.1932373314768261</v>
      </c>
      <c r="V15" s="44">
        <f>R5</f>
        <v>44121</v>
      </c>
      <c r="W15" s="75" t="str">
        <f t="shared" si="6"/>
        <v>k</v>
      </c>
      <c r="X15" s="45">
        <f t="shared" si="7"/>
        <v>31</v>
      </c>
      <c r="Y15" s="46">
        <f t="shared" si="8"/>
        <v>0</v>
      </c>
      <c r="Z15" s="47" t="b">
        <f>IF(Y15=1,LOOKUP(X15,'Meltzer-Faber'!A3:A63,'Meltzer-Faber'!B3:B63))</f>
        <v>0</v>
      </c>
      <c r="AA15" s="48" t="b">
        <f>IF(Y15=1,LOOKUP(X15,'Meltzer-Faber'!A3:A63,'Meltzer-Faber'!C3:C63))</f>
        <v>0</v>
      </c>
      <c r="AB15" s="48" t="b">
        <f t="shared" si="9"/>
        <v>0</v>
      </c>
    </row>
    <row r="16" spans="1:28" ht="19.5" customHeight="1">
      <c r="A16" s="52"/>
      <c r="B16" s="53"/>
      <c r="C16" s="54"/>
      <c r="D16" s="35"/>
      <c r="E16" s="36"/>
      <c r="F16" s="61"/>
      <c r="G16" s="55"/>
      <c r="H16" s="56"/>
      <c r="I16" s="57"/>
      <c r="J16" s="58"/>
      <c r="K16" s="59"/>
      <c r="L16" s="60"/>
      <c r="M16" s="60"/>
      <c r="N16" s="38">
        <f t="shared" si="0"/>
        <v>0</v>
      </c>
      <c r="O16" s="38">
        <f t="shared" si="1"/>
        <v>0</v>
      </c>
      <c r="P16" s="38">
        <f t="shared" si="2"/>
        <v>0</v>
      </c>
      <c r="Q16" s="40" t="str">
        <f t="shared" si="3"/>
        <v/>
      </c>
      <c r="R16" s="40" t="str">
        <f t="shared" si="4"/>
        <v/>
      </c>
      <c r="S16" s="49"/>
      <c r="T16" s="50"/>
      <c r="U16" s="43" t="str">
        <f t="shared" si="5"/>
        <v/>
      </c>
      <c r="V16" s="44">
        <f>R5</f>
        <v>44121</v>
      </c>
      <c r="W16" s="75" t="b">
        <f t="shared" si="6"/>
        <v>0</v>
      </c>
      <c r="X16" s="45">
        <f t="shared" si="7"/>
        <v>0</v>
      </c>
      <c r="Y16" s="46">
        <f t="shared" si="8"/>
        <v>0</v>
      </c>
      <c r="Z16" s="47" t="b">
        <f>IF(Y16=1,LOOKUP(X16,'Meltzer-Faber'!A3:A63,'Meltzer-Faber'!B3:B63))</f>
        <v>0</v>
      </c>
      <c r="AA16" s="48" t="b">
        <f>IF(Y16=1,LOOKUP(X16,'Meltzer-Faber'!A3:A63,'Meltzer-Faber'!C3:C63))</f>
        <v>0</v>
      </c>
      <c r="AB16" s="48" t="str">
        <f t="shared" si="9"/>
        <v/>
      </c>
    </row>
    <row r="17" spans="1:28" ht="19.5" customHeight="1">
      <c r="A17" s="52" t="s">
        <v>66</v>
      </c>
      <c r="B17" s="53">
        <v>83.85</v>
      </c>
      <c r="C17" s="54" t="s">
        <v>52</v>
      </c>
      <c r="D17" s="35">
        <v>34143</v>
      </c>
      <c r="E17" s="36">
        <v>17</v>
      </c>
      <c r="F17" s="61" t="s">
        <v>117</v>
      </c>
      <c r="G17" s="55" t="s">
        <v>118</v>
      </c>
      <c r="H17" s="56">
        <v>65</v>
      </c>
      <c r="I17" s="57">
        <v>68</v>
      </c>
      <c r="J17" s="58">
        <v>70</v>
      </c>
      <c r="K17" s="59">
        <v>80</v>
      </c>
      <c r="L17" s="60">
        <v>-84</v>
      </c>
      <c r="M17" s="60">
        <v>84</v>
      </c>
      <c r="N17" s="38">
        <f t="shared" si="0"/>
        <v>70</v>
      </c>
      <c r="O17" s="38">
        <f t="shared" si="1"/>
        <v>84</v>
      </c>
      <c r="P17" s="38">
        <f t="shared" si="2"/>
        <v>154</v>
      </c>
      <c r="Q17" s="40">
        <f t="shared" si="3"/>
        <v>174.47469187618211</v>
      </c>
      <c r="R17" s="40" t="str">
        <f t="shared" si="4"/>
        <v/>
      </c>
      <c r="S17" s="49">
        <v>1</v>
      </c>
      <c r="T17" s="50" t="s">
        <v>37</v>
      </c>
      <c r="U17" s="43">
        <f t="shared" si="5"/>
        <v>1.1329525446505331</v>
      </c>
      <c r="V17" s="44">
        <f>R5</f>
        <v>44121</v>
      </c>
      <c r="W17" s="75" t="str">
        <f t="shared" si="6"/>
        <v>k</v>
      </c>
      <c r="X17" s="45">
        <f t="shared" si="7"/>
        <v>27</v>
      </c>
      <c r="Y17" s="46">
        <f t="shared" si="8"/>
        <v>0</v>
      </c>
      <c r="Z17" s="47" t="b">
        <f>IF(Y17=1,LOOKUP(X17,'Meltzer-Faber'!A3:A63,'Meltzer-Faber'!B3:B63))</f>
        <v>0</v>
      </c>
      <c r="AA17" s="48" t="b">
        <f>IF(Y17=1,LOOKUP(X17,'Meltzer-Faber'!A3:A63,'Meltzer-Faber'!C3:C63))</f>
        <v>0</v>
      </c>
      <c r="AB17" s="48" t="b">
        <f t="shared" si="9"/>
        <v>0</v>
      </c>
    </row>
    <row r="18" spans="1:28" ht="19.5" customHeight="1">
      <c r="A18" s="52"/>
      <c r="B18" s="53"/>
      <c r="C18" s="54"/>
      <c r="D18" s="35"/>
      <c r="E18" s="36"/>
      <c r="F18" s="61"/>
      <c r="G18" s="55"/>
      <c r="H18" s="56"/>
      <c r="I18" s="57"/>
      <c r="J18" s="58"/>
      <c r="K18" s="59"/>
      <c r="L18" s="60"/>
      <c r="M18" s="60"/>
      <c r="N18" s="38">
        <f t="shared" si="0"/>
        <v>0</v>
      </c>
      <c r="O18" s="38">
        <f t="shared" si="1"/>
        <v>0</v>
      </c>
      <c r="P18" s="38">
        <f t="shared" si="2"/>
        <v>0</v>
      </c>
      <c r="Q18" s="40" t="str">
        <f t="shared" si="3"/>
        <v/>
      </c>
      <c r="R18" s="40" t="str">
        <f t="shared" si="4"/>
        <v/>
      </c>
      <c r="S18" s="49"/>
      <c r="T18" s="50"/>
      <c r="U18" s="43" t="str">
        <f t="shared" si="5"/>
        <v/>
      </c>
      <c r="V18" s="44">
        <f>R5</f>
        <v>44121</v>
      </c>
      <c r="W18" s="75" t="b">
        <f t="shared" si="6"/>
        <v>0</v>
      </c>
      <c r="X18" s="45">
        <f t="shared" si="7"/>
        <v>0</v>
      </c>
      <c r="Y18" s="46">
        <f t="shared" si="8"/>
        <v>0</v>
      </c>
      <c r="Z18" s="47" t="b">
        <f>IF(Y18=1,LOOKUP(X18,'Meltzer-Faber'!A3:A63,'Meltzer-Faber'!B3:B63))</f>
        <v>0</v>
      </c>
      <c r="AA18" s="48" t="b">
        <f>IF(Y18=1,LOOKUP(X18,'Meltzer-Faber'!A3:A63,'Meltzer-Faber'!C3:C63))</f>
        <v>0</v>
      </c>
      <c r="AB18" s="48" t="str">
        <f t="shared" si="9"/>
        <v/>
      </c>
    </row>
    <row r="19" spans="1:28" ht="19.5" customHeight="1">
      <c r="A19" s="52" t="s">
        <v>67</v>
      </c>
      <c r="B19" s="53">
        <v>87.65</v>
      </c>
      <c r="C19" s="54" t="s">
        <v>52</v>
      </c>
      <c r="D19" s="35">
        <v>35901</v>
      </c>
      <c r="E19" s="36">
        <v>13</v>
      </c>
      <c r="F19" s="55" t="s">
        <v>119</v>
      </c>
      <c r="G19" s="55" t="s">
        <v>68</v>
      </c>
      <c r="H19" s="56">
        <v>-48</v>
      </c>
      <c r="I19" s="57">
        <v>-48</v>
      </c>
      <c r="J19" s="58">
        <v>-50</v>
      </c>
      <c r="K19" s="59">
        <v>55</v>
      </c>
      <c r="L19" s="60">
        <v>59</v>
      </c>
      <c r="M19" s="60">
        <v>-63</v>
      </c>
      <c r="N19" s="38">
        <f t="shared" si="0"/>
        <v>0</v>
      </c>
      <c r="O19" s="38">
        <f t="shared" si="1"/>
        <v>59</v>
      </c>
      <c r="P19" s="38">
        <f t="shared" si="2"/>
        <v>0</v>
      </c>
      <c r="Q19" s="40">
        <f t="shared" si="3"/>
        <v>0</v>
      </c>
      <c r="R19" s="40" t="str">
        <f t="shared" si="4"/>
        <v/>
      </c>
      <c r="S19" s="49"/>
      <c r="T19" s="50"/>
      <c r="U19" s="43">
        <f t="shared" si="5"/>
        <v>1.1131863496482974</v>
      </c>
      <c r="V19" s="44">
        <f>R5</f>
        <v>44121</v>
      </c>
      <c r="W19" s="75" t="str">
        <f t="shared" si="6"/>
        <v>k</v>
      </c>
      <c r="X19" s="45">
        <f t="shared" si="7"/>
        <v>22</v>
      </c>
      <c r="Y19" s="46">
        <f t="shared" si="8"/>
        <v>0</v>
      </c>
      <c r="Z19" s="47" t="b">
        <f>IF(Y19=1,LOOKUP(X19,'Meltzer-Faber'!A3:A63,'Meltzer-Faber'!B3:B63))</f>
        <v>0</v>
      </c>
      <c r="AA19" s="48" t="b">
        <f>IF(Y19=1,LOOKUP(X19,'Meltzer-Faber'!A3:A63,'Meltzer-Faber'!C3:C63))</f>
        <v>0</v>
      </c>
      <c r="AB19" s="48" t="b">
        <f t="shared" si="9"/>
        <v>0</v>
      </c>
    </row>
    <row r="20" spans="1:28" ht="19.5" customHeight="1">
      <c r="A20" s="52"/>
      <c r="B20" s="53"/>
      <c r="C20" s="54"/>
      <c r="D20" s="35"/>
      <c r="E20" s="36"/>
      <c r="F20" s="61"/>
      <c r="G20" s="55"/>
      <c r="H20" s="56"/>
      <c r="I20" s="57"/>
      <c r="J20" s="58"/>
      <c r="K20" s="59"/>
      <c r="L20" s="60"/>
      <c r="M20" s="60"/>
      <c r="N20" s="38">
        <f t="shared" si="0"/>
        <v>0</v>
      </c>
      <c r="O20" s="38">
        <f t="shared" si="1"/>
        <v>0</v>
      </c>
      <c r="P20" s="38">
        <f t="shared" si="2"/>
        <v>0</v>
      </c>
      <c r="Q20" s="40" t="str">
        <f t="shared" si="3"/>
        <v/>
      </c>
      <c r="R20" s="40" t="str">
        <f t="shared" si="4"/>
        <v/>
      </c>
      <c r="S20" s="49"/>
      <c r="T20" s="50"/>
      <c r="U20" s="43" t="str">
        <f t="shared" si="5"/>
        <v/>
      </c>
      <c r="V20" s="44">
        <f>R5</f>
        <v>44121</v>
      </c>
      <c r="W20" s="75" t="b">
        <f t="shared" si="6"/>
        <v>0</v>
      </c>
      <c r="X20" s="45">
        <f t="shared" si="7"/>
        <v>0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str">
        <f t="shared" si="9"/>
        <v/>
      </c>
    </row>
    <row r="21" spans="1:28" ht="19.5" customHeight="1">
      <c r="A21" s="52"/>
      <c r="B21" s="53"/>
      <c r="C21" s="54"/>
      <c r="D21" s="35"/>
      <c r="E21" s="36"/>
      <c r="F21" s="61"/>
      <c r="G21" s="55"/>
      <c r="H21" s="56"/>
      <c r="I21" s="57"/>
      <c r="J21" s="58"/>
      <c r="K21" s="59"/>
      <c r="L21" s="60"/>
      <c r="M21" s="60"/>
      <c r="N21" s="38">
        <f t="shared" si="0"/>
        <v>0</v>
      </c>
      <c r="O21" s="38">
        <f t="shared" si="1"/>
        <v>0</v>
      </c>
      <c r="P21" s="38">
        <f t="shared" si="2"/>
        <v>0</v>
      </c>
      <c r="Q21" s="40" t="str">
        <f t="shared" si="3"/>
        <v/>
      </c>
      <c r="R21" s="40" t="str">
        <f t="shared" si="4"/>
        <v/>
      </c>
      <c r="S21" s="49"/>
      <c r="T21" s="50"/>
      <c r="U21" s="43" t="str">
        <f t="shared" si="5"/>
        <v/>
      </c>
      <c r="V21" s="44">
        <f>R5</f>
        <v>44121</v>
      </c>
      <c r="W21" s="75" t="b">
        <f t="shared" si="6"/>
        <v>0</v>
      </c>
      <c r="X21" s="45">
        <f t="shared" si="7"/>
        <v>0</v>
      </c>
      <c r="Y21" s="46">
        <f t="shared" si="8"/>
        <v>0</v>
      </c>
      <c r="Z21" s="47" t="b">
        <f>IF(Y21=1,LOOKUP(X21,'Meltzer-Faber'!A3:A63,'Meltzer-Faber'!B3:B63))</f>
        <v>0</v>
      </c>
      <c r="AA21" s="48" t="b">
        <f>IF(Y21=1,LOOKUP(X21,'Meltzer-Faber'!A3:A63,'Meltzer-Faber'!C3:C63))</f>
        <v>0</v>
      </c>
      <c r="AB21" s="48" t="str">
        <f t="shared" si="9"/>
        <v/>
      </c>
    </row>
    <row r="22" spans="1:28" ht="19.5" customHeight="1">
      <c r="A22" s="52"/>
      <c r="B22" s="53"/>
      <c r="C22" s="54"/>
      <c r="D22" s="35"/>
      <c r="E22" s="36"/>
      <c r="F22" s="61"/>
      <c r="G22" s="55"/>
      <c r="H22" s="56"/>
      <c r="I22" s="57"/>
      <c r="J22" s="58"/>
      <c r="K22" s="59"/>
      <c r="L22" s="60"/>
      <c r="M22" s="60"/>
      <c r="N22" s="38">
        <f t="shared" si="0"/>
        <v>0</v>
      </c>
      <c r="O22" s="38">
        <f t="shared" si="1"/>
        <v>0</v>
      </c>
      <c r="P22" s="38">
        <f t="shared" si="2"/>
        <v>0</v>
      </c>
      <c r="Q22" s="40" t="str">
        <f t="shared" si="3"/>
        <v/>
      </c>
      <c r="R22" s="40" t="str">
        <f t="shared" si="4"/>
        <v/>
      </c>
      <c r="S22" s="49"/>
      <c r="T22" s="50"/>
      <c r="U22" s="43" t="str">
        <f t="shared" si="5"/>
        <v/>
      </c>
      <c r="V22" s="44">
        <f>R5</f>
        <v>44121</v>
      </c>
      <c r="W22" s="75" t="b">
        <f t="shared" si="6"/>
        <v>0</v>
      </c>
      <c r="X22" s="45">
        <f t="shared" si="7"/>
        <v>0</v>
      </c>
      <c r="Y22" s="46">
        <f t="shared" si="8"/>
        <v>0</v>
      </c>
      <c r="Z22" s="47" t="b">
        <f>IF(Y22=1,LOOKUP(X22,'Meltzer-Faber'!A3:A63,'Meltzer-Faber'!B3:B63))</f>
        <v>0</v>
      </c>
      <c r="AA22" s="48" t="b">
        <f>IF(Y22=1,LOOKUP(X22,'Meltzer-Faber'!A3:A63,'Meltzer-Faber'!C3:C63))</f>
        <v>0</v>
      </c>
      <c r="AB22" s="48" t="str">
        <f t="shared" si="9"/>
        <v/>
      </c>
    </row>
    <row r="23" spans="1:28" ht="19.5" customHeight="1">
      <c r="A23" s="52"/>
      <c r="B23" s="53"/>
      <c r="C23" s="54"/>
      <c r="D23" s="35"/>
      <c r="E23" s="36"/>
      <c r="F23" s="61"/>
      <c r="G23" s="55"/>
      <c r="H23" s="56"/>
      <c r="I23" s="57"/>
      <c r="J23" s="58"/>
      <c r="K23" s="59"/>
      <c r="L23" s="60"/>
      <c r="M23" s="60"/>
      <c r="N23" s="38">
        <f t="shared" si="0"/>
        <v>0</v>
      </c>
      <c r="O23" s="38">
        <f t="shared" si="1"/>
        <v>0</v>
      </c>
      <c r="P23" s="62">
        <f t="shared" si="2"/>
        <v>0</v>
      </c>
      <c r="Q23" s="63" t="str">
        <f t="shared" si="3"/>
        <v/>
      </c>
      <c r="R23" s="40" t="str">
        <f t="shared" si="4"/>
        <v/>
      </c>
      <c r="S23" s="64"/>
      <c r="T23" s="65"/>
      <c r="U23" s="43" t="str">
        <f t="shared" si="5"/>
        <v/>
      </c>
      <c r="V23" s="44">
        <f>R5</f>
        <v>44121</v>
      </c>
      <c r="W23" s="75" t="b">
        <f t="shared" si="6"/>
        <v>0</v>
      </c>
      <c r="X23" s="45">
        <f t="shared" si="7"/>
        <v>0</v>
      </c>
      <c r="Y23" s="46">
        <f t="shared" si="8"/>
        <v>0</v>
      </c>
      <c r="Z23" s="47" t="b">
        <f>IF(Y23=1,LOOKUP(X23,'Meltzer-Faber'!A3:A63,'Meltzer-Faber'!B3:B63))</f>
        <v>0</v>
      </c>
      <c r="AA23" s="48" t="b">
        <f>IF(Y23=1,LOOKUP(X23,'Meltzer-Faber'!A3:A63,'Meltzer-Faber'!C3:C63))</f>
        <v>0</v>
      </c>
      <c r="AB23" s="48" t="str">
        <f t="shared" si="9"/>
        <v/>
      </c>
    </row>
    <row r="24" spans="1:28" ht="9" customHeight="1">
      <c r="A24" s="66"/>
      <c r="B24" s="67"/>
      <c r="C24" s="68"/>
      <c r="D24" s="69"/>
      <c r="E24" s="69"/>
      <c r="F24" s="66"/>
      <c r="G24" s="66"/>
      <c r="H24" s="70"/>
      <c r="I24" s="71"/>
      <c r="J24" s="70"/>
      <c r="K24" s="70" t="s">
        <v>37</v>
      </c>
      <c r="L24" s="70"/>
      <c r="M24" s="70"/>
      <c r="N24" s="68"/>
      <c r="O24" s="68"/>
      <c r="P24" s="68"/>
      <c r="Q24" s="72"/>
      <c r="R24" s="72"/>
      <c r="S24" s="72"/>
      <c r="T24" s="73"/>
      <c r="U24" s="74"/>
      <c r="V24" s="1"/>
      <c r="W24" s="75"/>
      <c r="X24" s="45">
        <f>(YEAR(V24)-YEAR(D24))</f>
        <v>0</v>
      </c>
      <c r="Y24" s="46">
        <f>IF(X25&gt;34,1,0)</f>
        <v>0</v>
      </c>
      <c r="Z24" s="76"/>
      <c r="AA24" s="74"/>
      <c r="AB24" s="74"/>
    </row>
    <row r="25" spans="1:28" ht="12.75" customHeight="1">
      <c r="A25" s="1"/>
      <c r="B25" s="1"/>
      <c r="C25" s="2"/>
      <c r="D25" s="1"/>
      <c r="E25" s="1"/>
      <c r="F25" s="6"/>
      <c r="G25" s="6"/>
      <c r="H25" s="8"/>
      <c r="I25" s="7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4"/>
      <c r="V25" s="4"/>
      <c r="W25" s="4"/>
      <c r="X25" s="4"/>
      <c r="Y25" s="1"/>
      <c r="Z25" s="4"/>
      <c r="AA25" s="78"/>
      <c r="AB25" s="78"/>
    </row>
    <row r="26" spans="1:28" ht="12.75" customHeight="1">
      <c r="A26" s="79" t="s">
        <v>38</v>
      </c>
      <c r="C26" s="108" t="s">
        <v>156</v>
      </c>
      <c r="D26" s="110"/>
      <c r="E26" s="110"/>
      <c r="F26" s="110"/>
      <c r="G26" s="81" t="s">
        <v>39</v>
      </c>
      <c r="H26" s="80">
        <v>1</v>
      </c>
      <c r="I26" s="108" t="s">
        <v>160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80"/>
      <c r="W26" s="80"/>
      <c r="X26" s="80"/>
      <c r="Y26" s="1"/>
      <c r="Z26" s="80"/>
      <c r="AA26" s="13"/>
      <c r="AB26" s="13"/>
    </row>
    <row r="27" spans="1:28" ht="12.75" customHeight="1">
      <c r="A27" s="80"/>
      <c r="C27" s="108" t="s">
        <v>37</v>
      </c>
      <c r="D27" s="109"/>
      <c r="E27" s="109"/>
      <c r="F27" s="109"/>
      <c r="G27" s="82" t="s">
        <v>37</v>
      </c>
      <c r="H27" s="80">
        <v>2</v>
      </c>
      <c r="I27" s="108" t="s">
        <v>174</v>
      </c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80"/>
      <c r="V27" s="80"/>
      <c r="W27" s="80"/>
      <c r="X27" s="80"/>
      <c r="Y27" s="80"/>
      <c r="Z27" s="80"/>
      <c r="AA27" s="13"/>
      <c r="AB27" s="13"/>
    </row>
    <row r="28" spans="1:28" ht="12.75" customHeight="1">
      <c r="A28" s="79" t="s">
        <v>40</v>
      </c>
      <c r="C28" s="108"/>
      <c r="D28" s="109"/>
      <c r="E28" s="109"/>
      <c r="F28" s="109"/>
      <c r="G28" s="83"/>
      <c r="H28" s="80">
        <v>3</v>
      </c>
      <c r="I28" s="108" t="s">
        <v>166</v>
      </c>
      <c r="J28" s="110"/>
      <c r="K28" s="110"/>
      <c r="L28" s="110"/>
      <c r="M28" s="110"/>
      <c r="N28" s="110"/>
      <c r="O28" s="110"/>
      <c r="P28" s="11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13"/>
      <c r="AB28" s="13"/>
    </row>
    <row r="29" spans="1:28" ht="12.75" customHeight="1">
      <c r="A29" s="80"/>
      <c r="C29" s="108"/>
      <c r="D29" s="109"/>
      <c r="E29" s="109"/>
      <c r="F29" s="109"/>
      <c r="G29" s="83"/>
      <c r="H29" s="80"/>
      <c r="I29" s="108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80"/>
      <c r="V29" s="80"/>
      <c r="W29" s="80" t="s">
        <v>37</v>
      </c>
      <c r="X29" s="80"/>
      <c r="Y29" s="80"/>
      <c r="Z29" s="80"/>
      <c r="AA29" s="13"/>
      <c r="AB29" s="13"/>
    </row>
    <row r="30" spans="1:28" ht="12.75" customHeight="1">
      <c r="A30" s="80"/>
      <c r="C30" s="108"/>
      <c r="D30" s="109"/>
      <c r="E30" s="109"/>
      <c r="F30" s="109"/>
      <c r="G30" s="83"/>
      <c r="H30" s="80"/>
      <c r="I30" s="80"/>
      <c r="J30" s="84"/>
      <c r="K30" s="84"/>
      <c r="L30" s="84"/>
      <c r="M30" s="84"/>
      <c r="N30" s="84"/>
      <c r="O30" s="84"/>
      <c r="P30" s="84"/>
      <c r="Q30" s="85"/>
      <c r="R30" s="85"/>
      <c r="S30" s="85"/>
      <c r="T30" s="85"/>
      <c r="U30" s="80"/>
      <c r="V30" s="80"/>
      <c r="W30" s="80"/>
      <c r="X30" s="80"/>
      <c r="Y30" s="80"/>
      <c r="Z30" s="80"/>
      <c r="AA30" s="13"/>
      <c r="AB30" s="13"/>
    </row>
    <row r="31" spans="1:28" ht="12.75" customHeight="1">
      <c r="A31" s="80"/>
      <c r="C31" s="80"/>
      <c r="D31" s="80"/>
      <c r="E31" s="80"/>
      <c r="F31" s="80"/>
      <c r="G31" s="86" t="s">
        <v>58</v>
      </c>
      <c r="H31" s="108" t="s">
        <v>137</v>
      </c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4"/>
      <c r="V31" s="4"/>
      <c r="W31" s="4"/>
      <c r="X31" s="4"/>
      <c r="Y31" s="4"/>
      <c r="Z31" s="4"/>
      <c r="AA31" s="5"/>
      <c r="AB31" s="5"/>
    </row>
    <row r="32" spans="1:28" ht="12.75" customHeight="1">
      <c r="A32" s="1"/>
      <c r="B32" s="1"/>
      <c r="C32" s="87"/>
      <c r="D32" s="5"/>
      <c r="E32" s="5"/>
      <c r="F32" s="4"/>
      <c r="G32" s="86" t="s">
        <v>41</v>
      </c>
      <c r="H32" s="108" t="s">
        <v>144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79" t="s">
        <v>42</v>
      </c>
      <c r="C33" s="108" t="s">
        <v>157</v>
      </c>
      <c r="D33" s="110"/>
      <c r="E33" s="110"/>
      <c r="F33" s="110"/>
      <c r="G33" s="86" t="s">
        <v>43</v>
      </c>
      <c r="H33" s="108" t="s">
        <v>175</v>
      </c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1"/>
      <c r="B34" s="1"/>
      <c r="C34" s="108"/>
      <c r="D34" s="109"/>
      <c r="E34" s="109"/>
      <c r="F34" s="109"/>
      <c r="G34" s="83"/>
      <c r="H34" s="80"/>
      <c r="I34" s="88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79" t="s">
        <v>44</v>
      </c>
      <c r="B35" s="89"/>
      <c r="C35" s="108" t="s">
        <v>158</v>
      </c>
      <c r="D35" s="110"/>
      <c r="E35" s="110"/>
      <c r="F35" s="110"/>
      <c r="G35" s="86" t="s">
        <v>45</v>
      </c>
      <c r="H35" s="108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1"/>
      <c r="B36" s="1"/>
      <c r="C36" s="108"/>
      <c r="D36" s="109"/>
      <c r="E36" s="109"/>
      <c r="F36" s="109"/>
      <c r="G36" s="83"/>
      <c r="H36" s="10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89" t="s">
        <v>46</v>
      </c>
      <c r="B37" s="89"/>
      <c r="C37" s="90" t="s">
        <v>47</v>
      </c>
      <c r="D37" s="91"/>
      <c r="E37" s="91"/>
      <c r="F37" s="92"/>
      <c r="G37" s="4"/>
      <c r="H37" s="108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1"/>
      <c r="B38" s="1"/>
      <c r="C38" s="90"/>
      <c r="D38" s="5"/>
      <c r="E38" s="5"/>
      <c r="F38" s="4"/>
      <c r="G38" s="4"/>
      <c r="H38" s="108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93"/>
      <c r="D39" s="5"/>
      <c r="E39" s="5"/>
      <c r="F39" s="4"/>
      <c r="G39" s="4"/>
      <c r="H39" s="108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2"/>
      <c r="D40" s="1"/>
      <c r="E40" s="1"/>
      <c r="F40" s="6"/>
      <c r="G40" s="6"/>
      <c r="H40" s="6"/>
      <c r="I40" s="7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1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  <row r="997" spans="1:28" ht="12.75" customHeight="1">
      <c r="A997" s="1"/>
      <c r="B997" s="1"/>
      <c r="C997" s="2"/>
      <c r="D997" s="1"/>
      <c r="E997" s="1"/>
      <c r="F997" s="6"/>
      <c r="G997" s="6"/>
      <c r="H997" s="1"/>
      <c r="I997" s="7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4"/>
      <c r="V997" s="4"/>
      <c r="W997" s="4"/>
      <c r="X997" s="4"/>
      <c r="Y997" s="4"/>
      <c r="Z997" s="4"/>
      <c r="AA997" s="5"/>
      <c r="AB997" s="5"/>
    </row>
    <row r="998" spans="1:28" ht="12.75" customHeight="1">
      <c r="A998" s="1"/>
      <c r="B998" s="1"/>
      <c r="C998" s="2"/>
      <c r="D998" s="1"/>
      <c r="E998" s="1"/>
      <c r="F998" s="6"/>
      <c r="G998" s="6"/>
      <c r="H998" s="1"/>
      <c r="I998" s="7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4"/>
      <c r="V998" s="4"/>
      <c r="W998" s="4"/>
      <c r="X998" s="4"/>
      <c r="Y998" s="4"/>
      <c r="Z998" s="4"/>
      <c r="AA998" s="5"/>
      <c r="AB998" s="5"/>
    </row>
    <row r="999" spans="1:28" ht="12.75" customHeight="1">
      <c r="A999" s="1"/>
      <c r="B999" s="1"/>
      <c r="C999" s="2"/>
      <c r="D999" s="1"/>
      <c r="E999" s="1"/>
      <c r="F999" s="6"/>
      <c r="G999" s="6"/>
      <c r="H999" s="1"/>
      <c r="I999" s="7"/>
      <c r="J999" s="1"/>
      <c r="K999" s="1"/>
      <c r="L999" s="1"/>
      <c r="M999" s="1"/>
      <c r="N999" s="1"/>
      <c r="O999" s="1"/>
      <c r="P999" s="1"/>
      <c r="Q999" s="3"/>
      <c r="R999" s="3"/>
      <c r="S999" s="3"/>
      <c r="T999" s="3"/>
      <c r="U999" s="4"/>
      <c r="V999" s="4"/>
      <c r="W999" s="4"/>
      <c r="X999" s="4"/>
      <c r="Y999" s="4"/>
      <c r="Z999" s="4"/>
      <c r="AA999" s="5"/>
      <c r="AB999" s="5"/>
    </row>
  </sheetData>
  <mergeCells count="26">
    <mergeCell ref="C26:F26"/>
    <mergeCell ref="F1:P1"/>
    <mergeCell ref="F2:P2"/>
    <mergeCell ref="C5:F5"/>
    <mergeCell ref="H5:K5"/>
    <mergeCell ref="M5:P5"/>
    <mergeCell ref="I26:U26"/>
    <mergeCell ref="C34:F34"/>
    <mergeCell ref="C35:F35"/>
    <mergeCell ref="H35:T35"/>
    <mergeCell ref="C27:F27"/>
    <mergeCell ref="I27:T27"/>
    <mergeCell ref="C28:F28"/>
    <mergeCell ref="C29:F29"/>
    <mergeCell ref="I29:T29"/>
    <mergeCell ref="C30:F30"/>
    <mergeCell ref="I28:P28"/>
    <mergeCell ref="H31:T31"/>
    <mergeCell ref="H32:T32"/>
    <mergeCell ref="C33:F33"/>
    <mergeCell ref="H33:T33"/>
    <mergeCell ref="C36:F36"/>
    <mergeCell ref="H36:T36"/>
    <mergeCell ref="H37:T37"/>
    <mergeCell ref="H38:T38"/>
    <mergeCell ref="H39:T39"/>
  </mergeCells>
  <conditionalFormatting sqref="L9:M9">
    <cfRule type="cellIs" dxfId="115" priority="5" stopIfTrue="1" operator="between">
      <formula>1</formula>
      <formula>300</formula>
    </cfRule>
  </conditionalFormatting>
  <conditionalFormatting sqref="L9:M9">
    <cfRule type="cellIs" dxfId="114" priority="6" stopIfTrue="1" operator="lessThanOrEqual">
      <formula>0</formula>
    </cfRule>
  </conditionalFormatting>
  <conditionalFormatting sqref="H9:K9">
    <cfRule type="cellIs" dxfId="113" priority="7" stopIfTrue="1" operator="between">
      <formula>1</formula>
      <formula>300</formula>
    </cfRule>
  </conditionalFormatting>
  <conditionalFormatting sqref="H9:K9">
    <cfRule type="cellIs" dxfId="112" priority="8" stopIfTrue="1" operator="lessThanOrEqual">
      <formula>0</formula>
    </cfRule>
  </conditionalFormatting>
  <conditionalFormatting sqref="L10:M10">
    <cfRule type="cellIs" dxfId="111" priority="9" stopIfTrue="1" operator="between">
      <formula>1</formula>
      <formula>300</formula>
    </cfRule>
  </conditionalFormatting>
  <conditionalFormatting sqref="L10:M10">
    <cfRule type="cellIs" dxfId="110" priority="10" stopIfTrue="1" operator="lessThanOrEqual">
      <formula>0</formula>
    </cfRule>
  </conditionalFormatting>
  <conditionalFormatting sqref="H10:K10">
    <cfRule type="cellIs" dxfId="109" priority="11" stopIfTrue="1" operator="between">
      <formula>1</formula>
      <formula>300</formula>
    </cfRule>
  </conditionalFormatting>
  <conditionalFormatting sqref="H10:K10">
    <cfRule type="cellIs" dxfId="108" priority="12" stopIfTrue="1" operator="lessThanOrEqual">
      <formula>0</formula>
    </cfRule>
  </conditionalFormatting>
  <conditionalFormatting sqref="L11:M11">
    <cfRule type="cellIs" dxfId="107" priority="17" stopIfTrue="1" operator="between">
      <formula>1</formula>
      <formula>300</formula>
    </cfRule>
  </conditionalFormatting>
  <conditionalFormatting sqref="L11:M11">
    <cfRule type="cellIs" dxfId="106" priority="18" stopIfTrue="1" operator="lessThanOrEqual">
      <formula>0</formula>
    </cfRule>
  </conditionalFormatting>
  <conditionalFormatting sqref="H11:K11">
    <cfRule type="cellIs" dxfId="105" priority="19" stopIfTrue="1" operator="between">
      <formula>1</formula>
      <formula>300</formula>
    </cfRule>
  </conditionalFormatting>
  <conditionalFormatting sqref="H11:K11">
    <cfRule type="cellIs" dxfId="104" priority="20" stopIfTrue="1" operator="lessThanOrEqual">
      <formula>0</formula>
    </cfRule>
  </conditionalFormatting>
  <conditionalFormatting sqref="L13:M13">
    <cfRule type="cellIs" dxfId="103" priority="21" stopIfTrue="1" operator="between">
      <formula>1</formula>
      <formula>300</formula>
    </cfRule>
  </conditionalFormatting>
  <conditionalFormatting sqref="L13:M13">
    <cfRule type="cellIs" dxfId="102" priority="22" stopIfTrue="1" operator="lessThanOrEqual">
      <formula>0</formula>
    </cfRule>
  </conditionalFormatting>
  <conditionalFormatting sqref="H13:K13">
    <cfRule type="cellIs" dxfId="101" priority="23" stopIfTrue="1" operator="between">
      <formula>1</formula>
      <formula>300</formula>
    </cfRule>
  </conditionalFormatting>
  <conditionalFormatting sqref="H13:K13">
    <cfRule type="cellIs" dxfId="100" priority="24" stopIfTrue="1" operator="lessThanOrEqual">
      <formula>0</formula>
    </cfRule>
  </conditionalFormatting>
  <conditionalFormatting sqref="L14:M14">
    <cfRule type="cellIs" dxfId="99" priority="25" stopIfTrue="1" operator="between">
      <formula>1</formula>
      <formula>300</formula>
    </cfRule>
  </conditionalFormatting>
  <conditionalFormatting sqref="L14:M14">
    <cfRule type="cellIs" dxfId="98" priority="26" stopIfTrue="1" operator="lessThanOrEqual">
      <formula>0</formula>
    </cfRule>
  </conditionalFormatting>
  <conditionalFormatting sqref="H14:K14">
    <cfRule type="cellIs" dxfId="97" priority="27" stopIfTrue="1" operator="between">
      <formula>1</formula>
      <formula>300</formula>
    </cfRule>
  </conditionalFormatting>
  <conditionalFormatting sqref="H14:K14">
    <cfRule type="cellIs" dxfId="96" priority="28" stopIfTrue="1" operator="lessThanOrEqual">
      <formula>0</formula>
    </cfRule>
  </conditionalFormatting>
  <conditionalFormatting sqref="L15:M15">
    <cfRule type="cellIs" dxfId="95" priority="33" stopIfTrue="1" operator="between">
      <formula>1</formula>
      <formula>300</formula>
    </cfRule>
  </conditionalFormatting>
  <conditionalFormatting sqref="L15:M15">
    <cfRule type="cellIs" dxfId="94" priority="34" stopIfTrue="1" operator="lessThanOrEqual">
      <formula>0</formula>
    </cfRule>
  </conditionalFormatting>
  <conditionalFormatting sqref="H15:K15">
    <cfRule type="cellIs" dxfId="93" priority="35" stopIfTrue="1" operator="between">
      <formula>1</formula>
      <formula>300</formula>
    </cfRule>
  </conditionalFormatting>
  <conditionalFormatting sqref="H15:K15">
    <cfRule type="cellIs" dxfId="92" priority="36" stopIfTrue="1" operator="lessThanOrEqual">
      <formula>0</formula>
    </cfRule>
  </conditionalFormatting>
  <conditionalFormatting sqref="L16:M16">
    <cfRule type="cellIs" dxfId="91" priority="37" stopIfTrue="1" operator="between">
      <formula>1</formula>
      <formula>300</formula>
    </cfRule>
  </conditionalFormatting>
  <conditionalFormatting sqref="L16:M16">
    <cfRule type="cellIs" dxfId="90" priority="38" stopIfTrue="1" operator="lessThanOrEqual">
      <formula>0</formula>
    </cfRule>
  </conditionalFormatting>
  <conditionalFormatting sqref="H16:K16">
    <cfRule type="cellIs" dxfId="89" priority="39" stopIfTrue="1" operator="between">
      <formula>1</formula>
      <formula>300</formula>
    </cfRule>
  </conditionalFormatting>
  <conditionalFormatting sqref="H16:K16">
    <cfRule type="cellIs" dxfId="88" priority="40" stopIfTrue="1" operator="lessThanOrEqual">
      <formula>0</formula>
    </cfRule>
  </conditionalFormatting>
  <conditionalFormatting sqref="L17:M17">
    <cfRule type="cellIs" dxfId="87" priority="41" stopIfTrue="1" operator="between">
      <formula>1</formula>
      <formula>300</formula>
    </cfRule>
  </conditionalFormatting>
  <conditionalFormatting sqref="L17:M17">
    <cfRule type="cellIs" dxfId="86" priority="42" stopIfTrue="1" operator="lessThanOrEqual">
      <formula>0</formula>
    </cfRule>
  </conditionalFormatting>
  <conditionalFormatting sqref="H17:K17">
    <cfRule type="cellIs" dxfId="85" priority="43" stopIfTrue="1" operator="between">
      <formula>1</formula>
      <formula>300</formula>
    </cfRule>
  </conditionalFormatting>
  <conditionalFormatting sqref="H17:K17">
    <cfRule type="cellIs" dxfId="84" priority="44" stopIfTrue="1" operator="lessThanOrEqual">
      <formula>0</formula>
    </cfRule>
  </conditionalFormatting>
  <conditionalFormatting sqref="L18:M18">
    <cfRule type="cellIs" dxfId="83" priority="45" stopIfTrue="1" operator="between">
      <formula>1</formula>
      <formula>300</formula>
    </cfRule>
  </conditionalFormatting>
  <conditionalFormatting sqref="L18:M18">
    <cfRule type="cellIs" dxfId="82" priority="46" stopIfTrue="1" operator="lessThanOrEqual">
      <formula>0</formula>
    </cfRule>
  </conditionalFormatting>
  <conditionalFormatting sqref="H18:K18">
    <cfRule type="cellIs" dxfId="81" priority="47" stopIfTrue="1" operator="between">
      <formula>1</formula>
      <formula>300</formula>
    </cfRule>
  </conditionalFormatting>
  <conditionalFormatting sqref="H18:K18">
    <cfRule type="cellIs" dxfId="80" priority="48" stopIfTrue="1" operator="lessThanOrEqual">
      <formula>0</formula>
    </cfRule>
  </conditionalFormatting>
  <conditionalFormatting sqref="L19:M19">
    <cfRule type="cellIs" dxfId="79" priority="49" stopIfTrue="1" operator="between">
      <formula>1</formula>
      <formula>300</formula>
    </cfRule>
  </conditionalFormatting>
  <conditionalFormatting sqref="L19:M19">
    <cfRule type="cellIs" dxfId="78" priority="50" stopIfTrue="1" operator="lessThanOrEqual">
      <formula>0</formula>
    </cfRule>
  </conditionalFormatting>
  <conditionalFormatting sqref="H19:K19">
    <cfRule type="cellIs" dxfId="77" priority="51" stopIfTrue="1" operator="between">
      <formula>1</formula>
      <formula>300</formula>
    </cfRule>
  </conditionalFormatting>
  <conditionalFormatting sqref="H19:K19">
    <cfRule type="cellIs" dxfId="76" priority="52" stopIfTrue="1" operator="lessThanOrEqual">
      <formula>0</formula>
    </cfRule>
  </conditionalFormatting>
  <conditionalFormatting sqref="L20:M20">
    <cfRule type="cellIs" dxfId="75" priority="53" stopIfTrue="1" operator="between">
      <formula>1</formula>
      <formula>300</formula>
    </cfRule>
  </conditionalFormatting>
  <conditionalFormatting sqref="L20:M20">
    <cfRule type="cellIs" dxfId="74" priority="54" stopIfTrue="1" operator="lessThanOrEqual">
      <formula>0</formula>
    </cfRule>
  </conditionalFormatting>
  <conditionalFormatting sqref="H20:K20">
    <cfRule type="cellIs" dxfId="73" priority="55" stopIfTrue="1" operator="between">
      <formula>1</formula>
      <formula>300</formula>
    </cfRule>
  </conditionalFormatting>
  <conditionalFormatting sqref="H20:K20">
    <cfRule type="cellIs" dxfId="72" priority="56" stopIfTrue="1" operator="lessThanOrEqual">
      <formula>0</formula>
    </cfRule>
  </conditionalFormatting>
  <conditionalFormatting sqref="L21:M21">
    <cfRule type="cellIs" dxfId="71" priority="57" stopIfTrue="1" operator="between">
      <formula>1</formula>
      <formula>300</formula>
    </cfRule>
  </conditionalFormatting>
  <conditionalFormatting sqref="L21:M21">
    <cfRule type="cellIs" dxfId="70" priority="58" stopIfTrue="1" operator="lessThanOrEqual">
      <formula>0</formula>
    </cfRule>
  </conditionalFormatting>
  <conditionalFormatting sqref="H21:K21">
    <cfRule type="cellIs" dxfId="69" priority="59" stopIfTrue="1" operator="between">
      <formula>1</formula>
      <formula>300</formula>
    </cfRule>
  </conditionalFormatting>
  <conditionalFormatting sqref="H21:K21">
    <cfRule type="cellIs" dxfId="68" priority="60" stopIfTrue="1" operator="lessThanOrEqual">
      <formula>0</formula>
    </cfRule>
  </conditionalFormatting>
  <conditionalFormatting sqref="L22:M22">
    <cfRule type="cellIs" dxfId="67" priority="61" stopIfTrue="1" operator="between">
      <formula>1</formula>
      <formula>300</formula>
    </cfRule>
  </conditionalFormatting>
  <conditionalFormatting sqref="L22:M22">
    <cfRule type="cellIs" dxfId="66" priority="62" stopIfTrue="1" operator="lessThanOrEqual">
      <formula>0</formula>
    </cfRule>
  </conditionalFormatting>
  <conditionalFormatting sqref="H22:K22">
    <cfRule type="cellIs" dxfId="65" priority="63" stopIfTrue="1" operator="between">
      <formula>1</formula>
      <formula>300</formula>
    </cfRule>
  </conditionalFormatting>
  <conditionalFormatting sqref="H22:K22">
    <cfRule type="cellIs" dxfId="64" priority="64" stopIfTrue="1" operator="lessThanOrEqual">
      <formula>0</formula>
    </cfRule>
  </conditionalFormatting>
  <conditionalFormatting sqref="L23:M23">
    <cfRule type="cellIs" dxfId="63" priority="65" stopIfTrue="1" operator="between">
      <formula>1</formula>
      <formula>300</formula>
    </cfRule>
  </conditionalFormatting>
  <conditionalFormatting sqref="L23:M23">
    <cfRule type="cellIs" dxfId="62" priority="66" stopIfTrue="1" operator="lessThanOrEqual">
      <formula>0</formula>
    </cfRule>
  </conditionalFormatting>
  <conditionalFormatting sqref="H23:K23">
    <cfRule type="cellIs" dxfId="61" priority="67" stopIfTrue="1" operator="between">
      <formula>1</formula>
      <formula>300</formula>
    </cfRule>
  </conditionalFormatting>
  <conditionalFormatting sqref="H23:K23">
    <cfRule type="cellIs" dxfId="60" priority="68" stopIfTrue="1" operator="lessThanOrEqual">
      <formula>0</formula>
    </cfRule>
  </conditionalFormatting>
  <conditionalFormatting sqref="L12:M12">
    <cfRule type="cellIs" dxfId="59" priority="1" stopIfTrue="1" operator="between">
      <formula>1</formula>
      <formula>300</formula>
    </cfRule>
  </conditionalFormatting>
  <conditionalFormatting sqref="L12:M12">
    <cfRule type="cellIs" dxfId="58" priority="2" stopIfTrue="1" operator="lessThanOrEqual">
      <formula>0</formula>
    </cfRule>
  </conditionalFormatting>
  <conditionalFormatting sqref="H12:K12">
    <cfRule type="cellIs" dxfId="57" priority="3" stopIfTrue="1" operator="between">
      <formula>1</formula>
      <formula>300</formula>
    </cfRule>
  </conditionalFormatting>
  <conditionalFormatting sqref="H12:K12">
    <cfRule type="cellIs" dxfId="56" priority="4" stopIfTrue="1" operator="lessThanOrEqual">
      <formula>0</formula>
    </cfRule>
  </conditionalFormatting>
  <dataValidations count="2">
    <dataValidation type="list" allowBlank="1" showInputMessage="1" showErrorMessage="1" prompt="Feil_i_kategori - Feil verdi i kategori" sqref="C17 C19 C9:C15" xr:uid="{84EB9CCE-5FEA-7649-A00D-83B00B6D3897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9:A23" xr:uid="{E1AAD281-B5F0-7D49-B534-DA94AFF33A30}">
      <formula1>"40.0,45.0,49.0,55.0,59.0,64.0,71.0,76.0,81.0,=81,81+,87.0,=87,87+,49.0,55.0,61.0,67.0,73.0,81.0,89.0,96.0,102.0,=102,102+,109.0,=109,109+"</formula1>
    </dataValidation>
  </dataValidations>
  <pageMargins left="0.27559055118110237" right="0.35433070866141736" top="0.27559055118110237" bottom="0.27559055118110237" header="0" footer="0"/>
  <pageSetup paperSize="9" scale="7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D0E9-142E-BA4E-8409-30BA745C075F}">
  <sheetPr>
    <tabColor rgb="FF00B050"/>
    <pageSetUpPr fitToPage="1"/>
  </sheetPr>
  <dimension ref="A1:AB998"/>
  <sheetViews>
    <sheetView showGridLines="0" zoomScaleNormal="100" workbookViewId="0">
      <selection activeCell="R9" sqref="R9:R22"/>
    </sheetView>
  </sheetViews>
  <sheetFormatPr baseColWidth="10" defaultColWidth="14.33203125" defaultRowHeight="15" customHeight="1"/>
  <cols>
    <col min="1" max="1" width="6.33203125" customWidth="1"/>
    <col min="2" max="2" width="8.5546875" customWidth="1"/>
    <col min="3" max="3" width="6.33203125" customWidth="1"/>
    <col min="4" max="4" width="10.5546875" customWidth="1"/>
    <col min="5" max="5" width="3.77734375" customWidth="1"/>
    <col min="6" max="6" width="27.6640625" customWidth="1"/>
    <col min="7" max="7" width="20.44140625" customWidth="1"/>
    <col min="8" max="13" width="7.21875" customWidth="1"/>
    <col min="14" max="16" width="7.5546875" customWidth="1"/>
    <col min="17" max="17" width="10.5546875" customWidth="1"/>
    <col min="18" max="18" width="11.33203125" customWidth="1"/>
    <col min="19" max="20" width="5.6640625" customWidth="1"/>
    <col min="21" max="21" width="14.21875" customWidth="1"/>
    <col min="22" max="24" width="9.21875" hidden="1" customWidth="1"/>
    <col min="25" max="25" width="7.77734375" hidden="1" customWidth="1"/>
    <col min="26" max="28" width="9.21875" hidden="1" customWidth="1"/>
  </cols>
  <sheetData>
    <row r="1" spans="1:28" ht="53.25" customHeight="1">
      <c r="A1" s="1"/>
      <c r="B1" s="1"/>
      <c r="C1" s="2"/>
      <c r="D1" s="1"/>
      <c r="E1" s="1"/>
      <c r="F1" s="112" t="s">
        <v>0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3" t="s">
        <v>1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104" t="s">
        <v>2</v>
      </c>
      <c r="C5" s="116" t="s">
        <v>59</v>
      </c>
      <c r="D5" s="116"/>
      <c r="E5" s="116"/>
      <c r="F5" s="116"/>
      <c r="G5" s="104" t="s">
        <v>3</v>
      </c>
      <c r="H5" s="116" t="s">
        <v>60</v>
      </c>
      <c r="I5" s="116"/>
      <c r="J5" s="116"/>
      <c r="K5" s="116"/>
      <c r="L5" s="104" t="s">
        <v>4</v>
      </c>
      <c r="M5" s="117" t="s">
        <v>61</v>
      </c>
      <c r="N5" s="117"/>
      <c r="O5" s="117"/>
      <c r="P5" s="117"/>
      <c r="Q5" s="104" t="s">
        <v>5</v>
      </c>
      <c r="R5" s="105">
        <v>44121</v>
      </c>
      <c r="S5" s="10" t="s">
        <v>6</v>
      </c>
      <c r="T5" s="11">
        <v>6</v>
      </c>
      <c r="U5" s="80"/>
      <c r="V5" s="80"/>
      <c r="W5" s="80"/>
      <c r="X5" s="80"/>
      <c r="Y5" s="80"/>
      <c r="Z5" s="80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78</v>
      </c>
      <c r="B9" s="53">
        <v>87.68</v>
      </c>
      <c r="C9" s="54" t="s">
        <v>106</v>
      </c>
      <c r="D9" s="35">
        <v>29471</v>
      </c>
      <c r="E9" s="36">
        <v>1</v>
      </c>
      <c r="F9" s="55" t="s">
        <v>142</v>
      </c>
      <c r="G9" s="55" t="s">
        <v>95</v>
      </c>
      <c r="H9" s="56">
        <v>58</v>
      </c>
      <c r="I9" s="57">
        <v>61</v>
      </c>
      <c r="J9" s="58">
        <v>65</v>
      </c>
      <c r="K9" s="59">
        <v>80</v>
      </c>
      <c r="L9" s="60">
        <v>85</v>
      </c>
      <c r="M9" s="60">
        <v>90</v>
      </c>
      <c r="N9" s="38">
        <f t="shared" ref="N9:N22" si="0">IF(MAX(H9:J9)&lt;0,0,TRUNC(MAX(H9:J9)/1)*1)</f>
        <v>65</v>
      </c>
      <c r="O9" s="38">
        <f t="shared" ref="O9:O22" si="1">IF(MAX(K9:M9)&lt;0,0,TRUNC(MAX(K9:M9)/1)*1)</f>
        <v>90</v>
      </c>
      <c r="P9" s="38">
        <f t="shared" ref="P9:P22" si="2">IF(N9=0,0,IF(O9=0,0,SUM(N9:O9)))</f>
        <v>155</v>
      </c>
      <c r="Q9" s="39">
        <f t="shared" ref="Q9:Q22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181.40038978101452</v>
      </c>
      <c r="R9" s="40">
        <f t="shared" ref="R9:R22" si="4">IF(Y9=1,Q9*AB9,"")</f>
        <v>205.88944240145148</v>
      </c>
      <c r="S9" s="41">
        <v>1</v>
      </c>
      <c r="T9" s="42"/>
      <c r="U9" s="43">
        <f t="shared" ref="U9:U22" si="5">IF(P9="","",IF(B9="","",IF((W9="k"),IF(B9&gt;153.655,1,IF(B9&lt;28,10^(0.783497476*LOG10(28/153.655)^2),10^(0.783497476*LOG10(B9/153.655)^2))),IF(B9&gt;175.508,1,IF(B9&lt;32,10^(0.75194503*LOG10(32/175.508)^2),10^(0.75194503*LOG10(B9/175.508)^2))))))</f>
        <v>1.170325095361384</v>
      </c>
      <c r="V9" s="44">
        <f>R5</f>
        <v>44121</v>
      </c>
      <c r="W9" s="75" t="str">
        <f t="shared" ref="W9:W22" si="6">IF(ISNUMBER(FIND("M",C9)),"m",IF(ISNUMBER(FIND("K",C9)),"k"))</f>
        <v>m</v>
      </c>
      <c r="X9" s="45">
        <f t="shared" ref="X9:X22" si="7">IF(OR(D9="",V9=""),0,(YEAR(V9)-YEAR(D9)))</f>
        <v>40</v>
      </c>
      <c r="Y9" s="46">
        <f t="shared" ref="Y9:Y22" si="8">IF(X9&gt;34,1,0)</f>
        <v>1</v>
      </c>
      <c r="Z9" s="47">
        <f>IF(Y9=1,LOOKUP(X9,'Meltzer-Faber'!A3:A63,'Meltzer-Faber'!B3:B63))</f>
        <v>1.135</v>
      </c>
      <c r="AA9" s="48">
        <f>IF(Y9=1,LOOKUP(X9,'Meltzer-Faber'!A3:A63,'Meltzer-Faber'!C3:C63))</f>
        <v>1.1379999999999999</v>
      </c>
      <c r="AB9" s="48">
        <f t="shared" ref="AB9:AB22" si="9">IF(W9="m",Z9,IF(W9="k",AA9,""))</f>
        <v>1.135</v>
      </c>
    </row>
    <row r="10" spans="1:28" ht="19.5" customHeight="1">
      <c r="A10" s="52" t="s">
        <v>78</v>
      </c>
      <c r="B10" s="53">
        <v>87</v>
      </c>
      <c r="C10" s="54" t="s">
        <v>104</v>
      </c>
      <c r="D10" s="35">
        <v>31042</v>
      </c>
      <c r="E10" s="36">
        <v>18</v>
      </c>
      <c r="F10" s="61" t="s">
        <v>133</v>
      </c>
      <c r="G10" s="55" t="s">
        <v>95</v>
      </c>
      <c r="H10" s="56">
        <v>73</v>
      </c>
      <c r="I10" s="57">
        <v>76</v>
      </c>
      <c r="J10" s="58">
        <v>80</v>
      </c>
      <c r="K10" s="59">
        <v>94</v>
      </c>
      <c r="L10" s="60">
        <v>99</v>
      </c>
      <c r="M10" s="60">
        <v>103</v>
      </c>
      <c r="N10" s="38">
        <f t="shared" si="0"/>
        <v>80</v>
      </c>
      <c r="O10" s="38">
        <f t="shared" si="1"/>
        <v>103</v>
      </c>
      <c r="P10" s="38">
        <f t="shared" si="2"/>
        <v>183</v>
      </c>
      <c r="Q10" s="40">
        <f t="shared" si="3"/>
        <v>214.93088705254181</v>
      </c>
      <c r="R10" s="40">
        <f t="shared" si="4"/>
        <v>232.77015067790276</v>
      </c>
      <c r="S10" s="49">
        <v>1</v>
      </c>
      <c r="T10" s="50"/>
      <c r="U10" s="43">
        <f t="shared" si="5"/>
        <v>1.1744857215985891</v>
      </c>
      <c r="V10" s="44">
        <f>R5</f>
        <v>44121</v>
      </c>
      <c r="W10" s="75" t="str">
        <f t="shared" si="6"/>
        <v>m</v>
      </c>
      <c r="X10" s="45">
        <f t="shared" si="7"/>
        <v>36</v>
      </c>
      <c r="Y10" s="51">
        <f t="shared" si="8"/>
        <v>1</v>
      </c>
      <c r="Z10" s="47">
        <f>IF(Y10=1,LOOKUP(X10,'Meltzer-Faber'!A3:A63,'Meltzer-Faber'!B3:B63))</f>
        <v>1.083</v>
      </c>
      <c r="AA10" s="48">
        <f>IF(Y10=1,LOOKUP(X10,'Meltzer-Faber'!A3:A63,'Meltzer-Faber'!C3:C63))</f>
        <v>1.0840000000000001</v>
      </c>
      <c r="AB10" s="48">
        <f t="shared" si="9"/>
        <v>1.083</v>
      </c>
    </row>
    <row r="11" spans="1:28" ht="19.5" customHeight="1">
      <c r="A11" s="52" t="s">
        <v>78</v>
      </c>
      <c r="B11" s="53">
        <v>85.52</v>
      </c>
      <c r="C11" s="54" t="s">
        <v>99</v>
      </c>
      <c r="D11" s="35">
        <v>34601</v>
      </c>
      <c r="E11" s="36">
        <v>5</v>
      </c>
      <c r="F11" s="55" t="s">
        <v>120</v>
      </c>
      <c r="G11" s="55" t="s">
        <v>68</v>
      </c>
      <c r="H11" s="56">
        <v>125</v>
      </c>
      <c r="I11" s="57">
        <v>130</v>
      </c>
      <c r="J11" s="58">
        <v>-135</v>
      </c>
      <c r="K11" s="59">
        <v>147</v>
      </c>
      <c r="L11" s="60">
        <v>-151</v>
      </c>
      <c r="M11" s="60">
        <v>151</v>
      </c>
      <c r="N11" s="38">
        <f t="shared" si="0"/>
        <v>130</v>
      </c>
      <c r="O11" s="38">
        <f t="shared" si="1"/>
        <v>151</v>
      </c>
      <c r="P11" s="38">
        <f t="shared" si="2"/>
        <v>281</v>
      </c>
      <c r="Q11" s="40">
        <f t="shared" si="3"/>
        <v>332.66817213895303</v>
      </c>
      <c r="R11" s="40" t="str">
        <f t="shared" si="4"/>
        <v/>
      </c>
      <c r="S11" s="49">
        <v>1</v>
      </c>
      <c r="T11" s="50"/>
      <c r="U11" s="43">
        <f t="shared" si="5"/>
        <v>1.1838724987151352</v>
      </c>
      <c r="V11" s="44">
        <f>R5</f>
        <v>44121</v>
      </c>
      <c r="W11" s="75" t="str">
        <f t="shared" si="6"/>
        <v>m</v>
      </c>
      <c r="X11" s="45">
        <f t="shared" si="7"/>
        <v>26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b">
        <f t="shared" si="9"/>
        <v>0</v>
      </c>
    </row>
    <row r="12" spans="1:28" ht="19.5" customHeight="1">
      <c r="A12" s="52"/>
      <c r="B12" s="53"/>
      <c r="C12" s="54"/>
      <c r="D12" s="35"/>
      <c r="E12" s="36"/>
      <c r="F12" s="55"/>
      <c r="G12" s="55"/>
      <c r="H12" s="56"/>
      <c r="I12" s="57"/>
      <c r="J12" s="58"/>
      <c r="K12" s="59"/>
      <c r="L12" s="60"/>
      <c r="M12" s="60"/>
      <c r="N12" s="38">
        <f t="shared" si="0"/>
        <v>0</v>
      </c>
      <c r="O12" s="38">
        <f t="shared" si="1"/>
        <v>0</v>
      </c>
      <c r="P12" s="38">
        <f t="shared" si="2"/>
        <v>0</v>
      </c>
      <c r="Q12" s="40" t="str">
        <f t="shared" si="3"/>
        <v/>
      </c>
      <c r="R12" s="40" t="str">
        <f t="shared" si="4"/>
        <v/>
      </c>
      <c r="S12" s="49"/>
      <c r="T12" s="50" t="s">
        <v>37</v>
      </c>
      <c r="U12" s="43" t="str">
        <f t="shared" si="5"/>
        <v/>
      </c>
      <c r="V12" s="44">
        <f>R5</f>
        <v>44121</v>
      </c>
      <c r="W12" s="75" t="b">
        <f t="shared" si="6"/>
        <v>0</v>
      </c>
      <c r="X12" s="45">
        <f t="shared" si="7"/>
        <v>0</v>
      </c>
      <c r="Y12" s="46">
        <f t="shared" si="8"/>
        <v>0</v>
      </c>
      <c r="Z12" s="47" t="b">
        <f>IF(Y12=1,LOOKUP(X12,'Meltzer-Faber'!A3:A63,'Meltzer-Faber'!B3:B63))</f>
        <v>0</v>
      </c>
      <c r="AA12" s="48" t="b">
        <f>IF(Y12=1,LOOKUP(X12,'Meltzer-Faber'!A3:A63,'Meltzer-Faber'!C3:C63))</f>
        <v>0</v>
      </c>
      <c r="AB12" s="48" t="str">
        <f t="shared" si="9"/>
        <v/>
      </c>
    </row>
    <row r="13" spans="1:28" ht="19.5" customHeight="1">
      <c r="A13" s="52" t="s">
        <v>122</v>
      </c>
      <c r="B13" s="53">
        <v>92.36</v>
      </c>
      <c r="C13" s="54" t="s">
        <v>104</v>
      </c>
      <c r="D13" s="35">
        <v>30854</v>
      </c>
      <c r="E13" s="36">
        <v>13</v>
      </c>
      <c r="F13" s="61" t="s">
        <v>127</v>
      </c>
      <c r="G13" s="55" t="s">
        <v>95</v>
      </c>
      <c r="H13" s="56">
        <v>88</v>
      </c>
      <c r="I13" s="57">
        <v>91</v>
      </c>
      <c r="J13" s="58">
        <v>-95</v>
      </c>
      <c r="K13" s="59">
        <v>110</v>
      </c>
      <c r="L13" s="60">
        <v>116</v>
      </c>
      <c r="M13" s="60">
        <v>-121</v>
      </c>
      <c r="N13" s="38">
        <f t="shared" si="0"/>
        <v>91</v>
      </c>
      <c r="O13" s="38">
        <f t="shared" si="1"/>
        <v>116</v>
      </c>
      <c r="P13" s="38">
        <f t="shared" si="2"/>
        <v>207</v>
      </c>
      <c r="Q13" s="40">
        <f t="shared" si="3"/>
        <v>236.82309876651976</v>
      </c>
      <c r="R13" s="40">
        <f t="shared" si="4"/>
        <v>256.47941596414091</v>
      </c>
      <c r="S13" s="49">
        <v>1</v>
      </c>
      <c r="T13" s="50" t="s">
        <v>37</v>
      </c>
      <c r="U13" s="43">
        <f t="shared" si="5"/>
        <v>1.1440729409010617</v>
      </c>
      <c r="V13" s="44">
        <f>R5</f>
        <v>44121</v>
      </c>
      <c r="W13" s="75" t="str">
        <f t="shared" si="6"/>
        <v>m</v>
      </c>
      <c r="X13" s="45">
        <f t="shared" si="7"/>
        <v>36</v>
      </c>
      <c r="Y13" s="46">
        <f t="shared" si="8"/>
        <v>1</v>
      </c>
      <c r="Z13" s="47">
        <f>IF(Y13=1,LOOKUP(X13,'Meltzer-Faber'!A3:A63,'Meltzer-Faber'!B3:B63))</f>
        <v>1.083</v>
      </c>
      <c r="AA13" s="48">
        <f>IF(Y13=1,LOOKUP(X13,'Meltzer-Faber'!A3:A63,'Meltzer-Faber'!C3:C63))</f>
        <v>1.0840000000000001</v>
      </c>
      <c r="AB13" s="48">
        <f t="shared" si="9"/>
        <v>1.083</v>
      </c>
    </row>
    <row r="14" spans="1:28" ht="19.5" customHeight="1">
      <c r="A14" s="52"/>
      <c r="B14" s="53"/>
      <c r="C14" s="54"/>
      <c r="D14" s="35"/>
      <c r="E14" s="36"/>
      <c r="F14" s="61"/>
      <c r="G14" s="55"/>
      <c r="H14" s="56"/>
      <c r="I14" s="57"/>
      <c r="J14" s="58"/>
      <c r="K14" s="59"/>
      <c r="L14" s="60"/>
      <c r="M14" s="60"/>
      <c r="N14" s="38">
        <f t="shared" si="0"/>
        <v>0</v>
      </c>
      <c r="O14" s="38">
        <f t="shared" si="1"/>
        <v>0</v>
      </c>
      <c r="P14" s="38">
        <f t="shared" si="2"/>
        <v>0</v>
      </c>
      <c r="Q14" s="40" t="str">
        <f t="shared" si="3"/>
        <v/>
      </c>
      <c r="R14" s="40" t="str">
        <f t="shared" si="4"/>
        <v/>
      </c>
      <c r="S14" s="49"/>
      <c r="T14" s="50"/>
      <c r="U14" s="43" t="str">
        <f t="shared" si="5"/>
        <v/>
      </c>
      <c r="V14" s="44">
        <f>R5</f>
        <v>44121</v>
      </c>
      <c r="W14" s="75" t="b">
        <f t="shared" si="6"/>
        <v>0</v>
      </c>
      <c r="X14" s="45">
        <f t="shared" si="7"/>
        <v>0</v>
      </c>
      <c r="Y14" s="46">
        <f t="shared" si="8"/>
        <v>0</v>
      </c>
      <c r="Z14" s="47" t="b">
        <f>IF(Y14=1,LOOKUP(X14,'Meltzer-Faber'!A3:A63,'Meltzer-Faber'!B3:B63))</f>
        <v>0</v>
      </c>
      <c r="AA14" s="48" t="b">
        <f>IF(Y14=1,LOOKUP(X14,'Meltzer-Faber'!A3:A63,'Meltzer-Faber'!C3:C63))</f>
        <v>0</v>
      </c>
      <c r="AB14" s="48" t="str">
        <f t="shared" si="9"/>
        <v/>
      </c>
    </row>
    <row r="15" spans="1:28" ht="19.5" customHeight="1">
      <c r="A15" s="52" t="s">
        <v>123</v>
      </c>
      <c r="B15" s="53">
        <v>98.5</v>
      </c>
      <c r="C15" s="54" t="s">
        <v>125</v>
      </c>
      <c r="D15" s="35">
        <v>21701</v>
      </c>
      <c r="E15" s="36">
        <v>11</v>
      </c>
      <c r="F15" s="61" t="s">
        <v>128</v>
      </c>
      <c r="G15" s="55" t="s">
        <v>95</v>
      </c>
      <c r="H15" s="56">
        <v>88</v>
      </c>
      <c r="I15" s="57">
        <v>92</v>
      </c>
      <c r="J15" s="58">
        <v>-96</v>
      </c>
      <c r="K15" s="59">
        <v>100</v>
      </c>
      <c r="L15" s="60">
        <v>105</v>
      </c>
      <c r="M15" s="60">
        <v>-111</v>
      </c>
      <c r="N15" s="38">
        <f t="shared" si="0"/>
        <v>92</v>
      </c>
      <c r="O15" s="38">
        <f t="shared" si="1"/>
        <v>105</v>
      </c>
      <c r="P15" s="38">
        <f t="shared" si="2"/>
        <v>197</v>
      </c>
      <c r="Q15" s="40">
        <f t="shared" si="3"/>
        <v>219.67819025929612</v>
      </c>
      <c r="R15" s="40">
        <f t="shared" si="4"/>
        <v>338.5240911895753</v>
      </c>
      <c r="S15" s="49">
        <v>1</v>
      </c>
      <c r="T15" s="50"/>
      <c r="U15" s="43">
        <f t="shared" si="5"/>
        <v>1.1151177170522646</v>
      </c>
      <c r="V15" s="44">
        <f>R5</f>
        <v>44121</v>
      </c>
      <c r="W15" s="75" t="str">
        <f t="shared" si="6"/>
        <v>m</v>
      </c>
      <c r="X15" s="45">
        <f t="shared" si="7"/>
        <v>61</v>
      </c>
      <c r="Y15" s="46">
        <f t="shared" si="8"/>
        <v>1</v>
      </c>
      <c r="Z15" s="47">
        <f>IF(Y15=1,LOOKUP(X15,'Meltzer-Faber'!A3:A63,'Meltzer-Faber'!B3:B63))</f>
        <v>1.5409999999999999</v>
      </c>
      <c r="AA15" s="48">
        <f>IF(Y15=1,LOOKUP(X15,'Meltzer-Faber'!A3:A63,'Meltzer-Faber'!C3:C63))</f>
        <v>1.744</v>
      </c>
      <c r="AB15" s="48">
        <f t="shared" si="9"/>
        <v>1.5409999999999999</v>
      </c>
    </row>
    <row r="16" spans="1:28" ht="19.5" customHeight="1">
      <c r="A16" s="52" t="s">
        <v>123</v>
      </c>
      <c r="B16" s="53">
        <v>97.76</v>
      </c>
      <c r="C16" s="54" t="s">
        <v>125</v>
      </c>
      <c r="D16" s="35">
        <v>21342</v>
      </c>
      <c r="E16" s="36">
        <v>8</v>
      </c>
      <c r="F16" s="61" t="s">
        <v>129</v>
      </c>
      <c r="G16" s="55" t="s">
        <v>95</v>
      </c>
      <c r="H16" s="56">
        <v>50</v>
      </c>
      <c r="I16" s="57">
        <v>55</v>
      </c>
      <c r="J16" s="58">
        <v>57</v>
      </c>
      <c r="K16" s="59">
        <v>60</v>
      </c>
      <c r="L16" s="60">
        <v>67</v>
      </c>
      <c r="M16" s="60">
        <v>-73</v>
      </c>
      <c r="N16" s="38">
        <f t="shared" si="0"/>
        <v>57</v>
      </c>
      <c r="O16" s="38">
        <f t="shared" si="1"/>
        <v>67</v>
      </c>
      <c r="P16" s="38">
        <f t="shared" si="2"/>
        <v>124</v>
      </c>
      <c r="Q16" s="40">
        <f t="shared" si="3"/>
        <v>138.67112205495388</v>
      </c>
      <c r="R16" s="40">
        <f t="shared" si="4"/>
        <v>217.43631938216771</v>
      </c>
      <c r="S16" s="49">
        <v>2</v>
      </c>
      <c r="T16" s="50"/>
      <c r="U16" s="43">
        <f t="shared" si="5"/>
        <v>1.1183155004431764</v>
      </c>
      <c r="V16" s="44">
        <f>R5</f>
        <v>44121</v>
      </c>
      <c r="W16" s="75" t="str">
        <f t="shared" si="6"/>
        <v>m</v>
      </c>
      <c r="X16" s="45">
        <f t="shared" si="7"/>
        <v>62</v>
      </c>
      <c r="Y16" s="46">
        <f t="shared" si="8"/>
        <v>1</v>
      </c>
      <c r="Z16" s="47">
        <f>IF(Y16=1,LOOKUP(X16,'Meltzer-Faber'!A3:A63,'Meltzer-Faber'!B3:B63))</f>
        <v>1.5680000000000001</v>
      </c>
      <c r="AA16" s="48">
        <f>IF(Y16=1,LOOKUP(X16,'Meltzer-Faber'!A3:A63,'Meltzer-Faber'!C3:C63))</f>
        <v>1.778</v>
      </c>
      <c r="AB16" s="48">
        <f t="shared" si="9"/>
        <v>1.5680000000000001</v>
      </c>
    </row>
    <row r="17" spans="1:28" ht="19.5" customHeight="1">
      <c r="A17" s="52" t="s">
        <v>123</v>
      </c>
      <c r="B17" s="53">
        <v>101.1</v>
      </c>
      <c r="C17" s="54" t="s">
        <v>126</v>
      </c>
      <c r="D17" s="35">
        <v>26186</v>
      </c>
      <c r="E17" s="36">
        <v>7</v>
      </c>
      <c r="F17" s="61" t="s">
        <v>130</v>
      </c>
      <c r="G17" s="55" t="s">
        <v>95</v>
      </c>
      <c r="H17" s="56">
        <v>63</v>
      </c>
      <c r="I17" s="57">
        <v>-65</v>
      </c>
      <c r="J17" s="58">
        <v>65</v>
      </c>
      <c r="K17" s="59">
        <v>70</v>
      </c>
      <c r="L17" s="60">
        <v>75</v>
      </c>
      <c r="M17" s="60">
        <v>80</v>
      </c>
      <c r="N17" s="38">
        <f t="shared" si="0"/>
        <v>65</v>
      </c>
      <c r="O17" s="38">
        <f t="shared" si="1"/>
        <v>80</v>
      </c>
      <c r="P17" s="38">
        <f t="shared" si="2"/>
        <v>145</v>
      </c>
      <c r="Q17" s="40">
        <f t="shared" si="3"/>
        <v>160.14605367371718</v>
      </c>
      <c r="R17" s="40">
        <f t="shared" si="4"/>
        <v>202.26446578990479</v>
      </c>
      <c r="S17" s="49">
        <v>1</v>
      </c>
      <c r="T17" s="50" t="s">
        <v>37</v>
      </c>
      <c r="U17" s="43">
        <f t="shared" si="5"/>
        <v>1.1044555425773599</v>
      </c>
      <c r="V17" s="44">
        <f>R5</f>
        <v>44121</v>
      </c>
      <c r="W17" s="75" t="str">
        <f t="shared" si="6"/>
        <v>m</v>
      </c>
      <c r="X17" s="45">
        <f t="shared" si="7"/>
        <v>49</v>
      </c>
      <c r="Y17" s="46">
        <f t="shared" si="8"/>
        <v>1</v>
      </c>
      <c r="Z17" s="47">
        <f>IF(Y17=1,LOOKUP(X17,'Meltzer-Faber'!A3:A63,'Meltzer-Faber'!B3:B63))</f>
        <v>1.2629999999999999</v>
      </c>
      <c r="AA17" s="48">
        <f>IF(Y17=1,LOOKUP(X17,'Meltzer-Faber'!A3:A63,'Meltzer-Faber'!C3:C63))</f>
        <v>1.3129999999999999</v>
      </c>
      <c r="AB17" s="48">
        <f t="shared" si="9"/>
        <v>1.2629999999999999</v>
      </c>
    </row>
    <row r="18" spans="1:28" ht="19.5" customHeight="1">
      <c r="A18" s="52"/>
      <c r="B18" s="53"/>
      <c r="C18" s="54"/>
      <c r="D18" s="35"/>
      <c r="E18" s="36"/>
      <c r="F18" s="61"/>
      <c r="G18" s="55"/>
      <c r="H18" s="56"/>
      <c r="I18" s="57"/>
      <c r="J18" s="58"/>
      <c r="K18" s="59"/>
      <c r="L18" s="60"/>
      <c r="M18" s="60"/>
      <c r="N18" s="38">
        <f t="shared" si="0"/>
        <v>0</v>
      </c>
      <c r="O18" s="38">
        <f t="shared" si="1"/>
        <v>0</v>
      </c>
      <c r="P18" s="38">
        <f t="shared" si="2"/>
        <v>0</v>
      </c>
      <c r="Q18" s="40" t="str">
        <f t="shared" si="3"/>
        <v/>
      </c>
      <c r="R18" s="40" t="str">
        <f t="shared" si="4"/>
        <v/>
      </c>
      <c r="S18" s="49"/>
      <c r="T18" s="50"/>
      <c r="U18" s="43" t="str">
        <f t="shared" si="5"/>
        <v/>
      </c>
      <c r="V18" s="44">
        <f>R5</f>
        <v>44121</v>
      </c>
      <c r="W18" s="75" t="b">
        <f t="shared" si="6"/>
        <v>0</v>
      </c>
      <c r="X18" s="45">
        <f t="shared" si="7"/>
        <v>0</v>
      </c>
      <c r="Y18" s="46">
        <f t="shared" si="8"/>
        <v>0</v>
      </c>
      <c r="Z18" s="47" t="b">
        <f>IF(Y18=1,LOOKUP(X18,'Meltzer-Faber'!A3:A63,'Meltzer-Faber'!B3:B63))</f>
        <v>0</v>
      </c>
      <c r="AA18" s="48" t="b">
        <f>IF(Y18=1,LOOKUP(X18,'Meltzer-Faber'!A3:A63,'Meltzer-Faber'!C3:C63))</f>
        <v>0</v>
      </c>
      <c r="AB18" s="48" t="str">
        <f t="shared" si="9"/>
        <v/>
      </c>
    </row>
    <row r="19" spans="1:28" ht="19.5" customHeight="1">
      <c r="A19" s="52" t="s">
        <v>124</v>
      </c>
      <c r="B19" s="53">
        <v>102.4</v>
      </c>
      <c r="C19" s="54" t="s">
        <v>99</v>
      </c>
      <c r="D19" s="35">
        <v>33892</v>
      </c>
      <c r="E19" s="36">
        <v>16</v>
      </c>
      <c r="F19" s="37" t="s">
        <v>131</v>
      </c>
      <c r="G19" s="37" t="s">
        <v>68</v>
      </c>
      <c r="H19" s="56">
        <v>-125</v>
      </c>
      <c r="I19" s="57">
        <v>125</v>
      </c>
      <c r="J19" s="58">
        <v>-130</v>
      </c>
      <c r="K19" s="59">
        <v>150</v>
      </c>
      <c r="L19" s="60">
        <v>-160</v>
      </c>
      <c r="M19" s="60">
        <v>-160</v>
      </c>
      <c r="N19" s="38">
        <f t="shared" si="0"/>
        <v>125</v>
      </c>
      <c r="O19" s="38">
        <f t="shared" si="1"/>
        <v>150</v>
      </c>
      <c r="P19" s="38">
        <f t="shared" si="2"/>
        <v>275</v>
      </c>
      <c r="Q19" s="40">
        <f t="shared" si="3"/>
        <v>302.34662585679439</v>
      </c>
      <c r="R19" s="40" t="str">
        <f t="shared" si="4"/>
        <v/>
      </c>
      <c r="S19" s="49">
        <v>1</v>
      </c>
      <c r="T19" s="50"/>
      <c r="U19" s="43">
        <f t="shared" si="5"/>
        <v>1.0994422758428888</v>
      </c>
      <c r="V19" s="44">
        <f>R5</f>
        <v>44121</v>
      </c>
      <c r="W19" s="75" t="str">
        <f t="shared" si="6"/>
        <v>m</v>
      </c>
      <c r="X19" s="45">
        <f t="shared" si="7"/>
        <v>28</v>
      </c>
      <c r="Y19" s="46">
        <f t="shared" si="8"/>
        <v>0</v>
      </c>
      <c r="Z19" s="47" t="b">
        <f>IF(Y19=1,LOOKUP(X19,'Meltzer-Faber'!A3:A63,'Meltzer-Faber'!B3:B63))</f>
        <v>0</v>
      </c>
      <c r="AA19" s="48" t="b">
        <f>IF(Y19=1,LOOKUP(X19,'Meltzer-Faber'!A3:A63,'Meltzer-Faber'!C3:C63))</f>
        <v>0</v>
      </c>
      <c r="AB19" s="48" t="b">
        <f t="shared" si="9"/>
        <v>0</v>
      </c>
    </row>
    <row r="20" spans="1:28" ht="19.5" customHeight="1">
      <c r="A20" s="52" t="s">
        <v>124</v>
      </c>
      <c r="B20" s="53">
        <v>105.88</v>
      </c>
      <c r="C20" s="54" t="s">
        <v>99</v>
      </c>
      <c r="D20" s="35">
        <v>33820</v>
      </c>
      <c r="E20" s="36">
        <v>2</v>
      </c>
      <c r="F20" s="61" t="s">
        <v>132</v>
      </c>
      <c r="G20" s="55" t="s">
        <v>68</v>
      </c>
      <c r="H20" s="56">
        <v>-93</v>
      </c>
      <c r="I20" s="57">
        <v>93</v>
      </c>
      <c r="J20" s="58">
        <v>-100</v>
      </c>
      <c r="K20" s="59">
        <v>123</v>
      </c>
      <c r="L20" s="60">
        <v>-127</v>
      </c>
      <c r="M20" s="60">
        <v>-127</v>
      </c>
      <c r="N20" s="38">
        <f t="shared" si="0"/>
        <v>93</v>
      </c>
      <c r="O20" s="38">
        <f t="shared" si="1"/>
        <v>123</v>
      </c>
      <c r="P20" s="38">
        <f t="shared" si="2"/>
        <v>216</v>
      </c>
      <c r="Q20" s="40">
        <f t="shared" si="3"/>
        <v>234.78861505198878</v>
      </c>
      <c r="R20" s="40" t="str">
        <f t="shared" si="4"/>
        <v/>
      </c>
      <c r="S20" s="49">
        <v>2</v>
      </c>
      <c r="T20" s="50"/>
      <c r="U20" s="43">
        <f t="shared" si="5"/>
        <v>1.0869843289443926</v>
      </c>
      <c r="V20" s="44">
        <f>R5</f>
        <v>44121</v>
      </c>
      <c r="W20" s="75" t="str">
        <f t="shared" si="6"/>
        <v>m</v>
      </c>
      <c r="X20" s="45">
        <f t="shared" si="7"/>
        <v>28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b">
        <f t="shared" si="9"/>
        <v>0</v>
      </c>
    </row>
    <row r="21" spans="1:28" ht="19.5" customHeight="1">
      <c r="A21" s="52"/>
      <c r="B21" s="53"/>
      <c r="C21" s="54"/>
      <c r="D21" s="35"/>
      <c r="E21" s="36"/>
      <c r="F21" s="61"/>
      <c r="G21" s="55"/>
      <c r="H21" s="56"/>
      <c r="I21" s="57"/>
      <c r="J21" s="58"/>
      <c r="K21" s="59"/>
      <c r="L21" s="60"/>
      <c r="M21" s="60"/>
      <c r="N21" s="38">
        <f t="shared" si="0"/>
        <v>0</v>
      </c>
      <c r="O21" s="38">
        <f t="shared" si="1"/>
        <v>0</v>
      </c>
      <c r="P21" s="38">
        <f t="shared" si="2"/>
        <v>0</v>
      </c>
      <c r="Q21" s="40" t="str">
        <f t="shared" si="3"/>
        <v/>
      </c>
      <c r="R21" s="40" t="str">
        <f t="shared" si="4"/>
        <v/>
      </c>
      <c r="S21" s="49"/>
      <c r="T21" s="50"/>
      <c r="U21" s="43" t="str">
        <f t="shared" si="5"/>
        <v/>
      </c>
      <c r="V21" s="44">
        <f>R5</f>
        <v>44121</v>
      </c>
      <c r="W21" s="75" t="b">
        <f t="shared" si="6"/>
        <v>0</v>
      </c>
      <c r="X21" s="45">
        <f t="shared" si="7"/>
        <v>0</v>
      </c>
      <c r="Y21" s="46">
        <f t="shared" si="8"/>
        <v>0</v>
      </c>
      <c r="Z21" s="47" t="b">
        <f>IF(Y21=1,LOOKUP(X21,'Meltzer-Faber'!A3:A63,'Meltzer-Faber'!B3:B63))</f>
        <v>0</v>
      </c>
      <c r="AA21" s="48" t="b">
        <f>IF(Y21=1,LOOKUP(X21,'Meltzer-Faber'!A3:A63,'Meltzer-Faber'!C3:C63))</f>
        <v>0</v>
      </c>
      <c r="AB21" s="48" t="str">
        <f t="shared" si="9"/>
        <v/>
      </c>
    </row>
    <row r="22" spans="1:28" ht="19.5" customHeight="1">
      <c r="A22" s="52"/>
      <c r="B22" s="53"/>
      <c r="C22" s="54"/>
      <c r="D22" s="35"/>
      <c r="E22" s="36"/>
      <c r="F22" s="61"/>
      <c r="G22" s="55"/>
      <c r="H22" s="56"/>
      <c r="I22" s="57"/>
      <c r="J22" s="58"/>
      <c r="K22" s="59"/>
      <c r="L22" s="60"/>
      <c r="M22" s="60"/>
      <c r="N22" s="38">
        <f t="shared" si="0"/>
        <v>0</v>
      </c>
      <c r="O22" s="38">
        <f t="shared" si="1"/>
        <v>0</v>
      </c>
      <c r="P22" s="62">
        <f t="shared" si="2"/>
        <v>0</v>
      </c>
      <c r="Q22" s="63" t="str">
        <f t="shared" si="3"/>
        <v/>
      </c>
      <c r="R22" s="40" t="str">
        <f t="shared" si="4"/>
        <v/>
      </c>
      <c r="S22" s="64"/>
      <c r="T22" s="65"/>
      <c r="U22" s="43" t="str">
        <f t="shared" si="5"/>
        <v/>
      </c>
      <c r="V22" s="44">
        <f>R5</f>
        <v>44121</v>
      </c>
      <c r="W22" s="75" t="b">
        <f t="shared" si="6"/>
        <v>0</v>
      </c>
      <c r="X22" s="45">
        <f t="shared" si="7"/>
        <v>0</v>
      </c>
      <c r="Y22" s="46">
        <f t="shared" si="8"/>
        <v>0</v>
      </c>
      <c r="Z22" s="47" t="b">
        <f>IF(Y22=1,LOOKUP(X22,'Meltzer-Faber'!A3:A63,'Meltzer-Faber'!B3:B63))</f>
        <v>0</v>
      </c>
      <c r="AA22" s="48" t="b">
        <f>IF(Y22=1,LOOKUP(X22,'Meltzer-Faber'!A3:A63,'Meltzer-Faber'!C3:C63))</f>
        <v>0</v>
      </c>
      <c r="AB22" s="48" t="str">
        <f t="shared" si="9"/>
        <v/>
      </c>
    </row>
    <row r="23" spans="1:28" ht="9" customHeight="1">
      <c r="A23" s="66"/>
      <c r="B23" s="67"/>
      <c r="C23" s="68"/>
      <c r="D23" s="69"/>
      <c r="E23" s="69"/>
      <c r="F23" s="66"/>
      <c r="G23" s="66"/>
      <c r="H23" s="70"/>
      <c r="I23" s="71"/>
      <c r="J23" s="70"/>
      <c r="K23" s="70" t="s">
        <v>37</v>
      </c>
      <c r="L23" s="70"/>
      <c r="M23" s="70"/>
      <c r="N23" s="68"/>
      <c r="O23" s="68"/>
      <c r="P23" s="68"/>
      <c r="Q23" s="72"/>
      <c r="R23" s="72"/>
      <c r="S23" s="72"/>
      <c r="T23" s="73"/>
      <c r="U23" s="74"/>
      <c r="V23" s="1"/>
      <c r="W23" s="75"/>
      <c r="X23" s="45">
        <f>(YEAR(V23)-YEAR(D23))</f>
        <v>0</v>
      </c>
      <c r="Y23" s="46">
        <f>IF(X24&gt;34,1,0)</f>
        <v>0</v>
      </c>
      <c r="Z23" s="76"/>
      <c r="AA23" s="74"/>
      <c r="AB23" s="74"/>
    </row>
    <row r="24" spans="1:28" ht="12.75" customHeight="1">
      <c r="A24" s="1"/>
      <c r="B24" s="1"/>
      <c r="C24" s="2"/>
      <c r="D24" s="1"/>
      <c r="E24" s="1"/>
      <c r="F24" s="6"/>
      <c r="G24" s="6"/>
      <c r="H24" s="8"/>
      <c r="I24" s="7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4"/>
      <c r="V24" s="4"/>
      <c r="W24" s="4"/>
      <c r="X24" s="4"/>
      <c r="Y24" s="1"/>
      <c r="Z24" s="4"/>
      <c r="AA24" s="78"/>
      <c r="AB24" s="78"/>
    </row>
    <row r="25" spans="1:28" ht="12.75" customHeight="1">
      <c r="A25" s="79" t="s">
        <v>38</v>
      </c>
      <c r="C25" s="108" t="s">
        <v>156</v>
      </c>
      <c r="D25" s="110"/>
      <c r="E25" s="110"/>
      <c r="F25" s="110"/>
      <c r="G25" s="81" t="s">
        <v>39</v>
      </c>
      <c r="H25" s="80">
        <v>1</v>
      </c>
      <c r="I25" s="108" t="s">
        <v>163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80"/>
      <c r="V25" s="80"/>
      <c r="W25" s="80"/>
      <c r="X25" s="80"/>
      <c r="Y25" s="1"/>
      <c r="Z25" s="80"/>
      <c r="AA25" s="13"/>
      <c r="AB25" s="13"/>
    </row>
    <row r="26" spans="1:28" ht="12.75" customHeight="1">
      <c r="A26" s="80"/>
      <c r="C26" s="108" t="s">
        <v>37</v>
      </c>
      <c r="D26" s="109"/>
      <c r="E26" s="109"/>
      <c r="F26" s="109"/>
      <c r="G26" s="82" t="s">
        <v>37</v>
      </c>
      <c r="H26" s="80">
        <v>2</v>
      </c>
      <c r="I26" s="108" t="s">
        <v>162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80"/>
      <c r="V26" s="80"/>
      <c r="W26" s="80"/>
      <c r="X26" s="80"/>
      <c r="Y26" s="80"/>
      <c r="Z26" s="80"/>
      <c r="AA26" s="13"/>
      <c r="AB26" s="13"/>
    </row>
    <row r="27" spans="1:28" ht="12.75" customHeight="1">
      <c r="A27" s="79" t="s">
        <v>40</v>
      </c>
      <c r="C27" s="108"/>
      <c r="D27" s="109"/>
      <c r="E27" s="109"/>
      <c r="F27" s="109"/>
      <c r="G27" s="83"/>
      <c r="H27" s="80">
        <v>3</v>
      </c>
      <c r="I27" s="108" t="s">
        <v>161</v>
      </c>
      <c r="J27" s="110"/>
      <c r="K27" s="110"/>
      <c r="L27" s="110"/>
      <c r="M27" s="110"/>
      <c r="N27" s="110"/>
      <c r="O27" s="110"/>
      <c r="P27" s="11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13"/>
      <c r="AB27" s="13"/>
    </row>
    <row r="28" spans="1:28" ht="12.75" customHeight="1">
      <c r="A28" s="80"/>
      <c r="C28" s="108"/>
      <c r="D28" s="109"/>
      <c r="E28" s="109"/>
      <c r="F28" s="109"/>
      <c r="G28" s="83"/>
      <c r="H28" s="80"/>
      <c r="I28" s="108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80"/>
      <c r="V28" s="80"/>
      <c r="W28" s="80" t="s">
        <v>37</v>
      </c>
      <c r="X28" s="80"/>
      <c r="Y28" s="80"/>
      <c r="Z28" s="80"/>
      <c r="AA28" s="13"/>
      <c r="AB28" s="13"/>
    </row>
    <row r="29" spans="1:28" ht="12.75" customHeight="1">
      <c r="A29" s="80"/>
      <c r="C29" s="108"/>
      <c r="D29" s="109"/>
      <c r="E29" s="109"/>
      <c r="F29" s="109"/>
      <c r="G29" s="83"/>
      <c r="H29" s="80"/>
      <c r="I29" s="80"/>
      <c r="J29" s="84"/>
      <c r="K29" s="84"/>
      <c r="L29" s="84"/>
      <c r="M29" s="84"/>
      <c r="N29" s="84"/>
      <c r="O29" s="84"/>
      <c r="P29" s="84"/>
      <c r="Q29" s="85"/>
      <c r="R29" s="85"/>
      <c r="S29" s="85"/>
      <c r="T29" s="85"/>
      <c r="U29" s="80"/>
      <c r="V29" s="80"/>
      <c r="W29" s="80"/>
      <c r="X29" s="80"/>
      <c r="Y29" s="80"/>
      <c r="Z29" s="80"/>
      <c r="AA29" s="13"/>
      <c r="AB29" s="13"/>
    </row>
    <row r="30" spans="1:28" ht="12.75" customHeight="1">
      <c r="A30" s="80"/>
      <c r="C30" s="80"/>
      <c r="D30" s="80"/>
      <c r="E30" s="80"/>
      <c r="F30" s="80"/>
      <c r="G30" s="86" t="s">
        <v>58</v>
      </c>
      <c r="H30" s="108" t="s">
        <v>152</v>
      </c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4"/>
      <c r="V30" s="4"/>
      <c r="W30" s="4"/>
      <c r="X30" s="4"/>
      <c r="Y30" s="4"/>
      <c r="Z30" s="4"/>
      <c r="AA30" s="5"/>
      <c r="AB30" s="5"/>
    </row>
    <row r="31" spans="1:28" ht="12.75" customHeight="1">
      <c r="A31" s="1"/>
      <c r="B31" s="1"/>
      <c r="C31" s="87"/>
      <c r="D31" s="5"/>
      <c r="E31" s="5"/>
      <c r="F31" s="4"/>
      <c r="G31" s="86" t="s">
        <v>41</v>
      </c>
      <c r="H31" s="108" t="s">
        <v>144</v>
      </c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4"/>
      <c r="V31" s="4"/>
      <c r="W31" s="4"/>
      <c r="X31" s="4"/>
      <c r="Y31" s="4"/>
      <c r="Z31" s="4"/>
      <c r="AA31" s="5"/>
      <c r="AB31" s="5"/>
    </row>
    <row r="32" spans="1:28" ht="12.75" customHeight="1">
      <c r="A32" s="79" t="s">
        <v>42</v>
      </c>
      <c r="C32" s="108" t="s">
        <v>157</v>
      </c>
      <c r="D32" s="110"/>
      <c r="E32" s="110"/>
      <c r="F32" s="110"/>
      <c r="G32" s="86" t="s">
        <v>43</v>
      </c>
      <c r="H32" s="108" t="s">
        <v>175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1"/>
      <c r="B33" s="1"/>
      <c r="C33" s="108"/>
      <c r="D33" s="109"/>
      <c r="E33" s="109"/>
      <c r="F33" s="109"/>
      <c r="G33" s="83"/>
      <c r="H33" s="80"/>
      <c r="I33" s="88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79" t="s">
        <v>44</v>
      </c>
      <c r="B34" s="89"/>
      <c r="C34" s="108" t="s">
        <v>158</v>
      </c>
      <c r="D34" s="110"/>
      <c r="E34" s="110"/>
      <c r="F34" s="110"/>
      <c r="G34" s="86" t="s">
        <v>45</v>
      </c>
      <c r="H34" s="108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1"/>
      <c r="B35" s="1"/>
      <c r="C35" s="108"/>
      <c r="D35" s="109"/>
      <c r="E35" s="109"/>
      <c r="F35" s="109"/>
      <c r="G35" s="83"/>
      <c r="H35" s="108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89" t="s">
        <v>46</v>
      </c>
      <c r="B36" s="89"/>
      <c r="C36" s="90" t="s">
        <v>47</v>
      </c>
      <c r="D36" s="91"/>
      <c r="E36" s="91"/>
      <c r="F36" s="92"/>
      <c r="G36" s="4"/>
      <c r="H36" s="10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1"/>
      <c r="B37" s="1"/>
      <c r="C37" s="90"/>
      <c r="D37" s="5"/>
      <c r="E37" s="5"/>
      <c r="F37" s="4"/>
      <c r="G37" s="4"/>
      <c r="H37" s="108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1"/>
      <c r="B38" s="1"/>
      <c r="C38" s="93"/>
      <c r="D38" s="5"/>
      <c r="E38" s="5"/>
      <c r="F38" s="4"/>
      <c r="G38" s="4"/>
      <c r="H38" s="108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2"/>
      <c r="D39" s="1"/>
      <c r="E39" s="1"/>
      <c r="F39" s="6"/>
      <c r="G39" s="6"/>
      <c r="H39" s="6"/>
      <c r="I39" s="7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2"/>
      <c r="D40" s="1"/>
      <c r="E40" s="1"/>
      <c r="F40" s="6"/>
      <c r="G40" s="6"/>
      <c r="H40" s="1"/>
      <c r="I40" s="7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1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  <row r="997" spans="1:28" ht="12.75" customHeight="1">
      <c r="A997" s="1"/>
      <c r="B997" s="1"/>
      <c r="C997" s="2"/>
      <c r="D997" s="1"/>
      <c r="E997" s="1"/>
      <c r="F997" s="6"/>
      <c r="G997" s="6"/>
      <c r="H997" s="1"/>
      <c r="I997" s="7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4"/>
      <c r="V997" s="4"/>
      <c r="W997" s="4"/>
      <c r="X997" s="4"/>
      <c r="Y997" s="4"/>
      <c r="Z997" s="4"/>
      <c r="AA997" s="5"/>
      <c r="AB997" s="5"/>
    </row>
    <row r="998" spans="1:28" ht="12.75" customHeight="1">
      <c r="A998" s="1"/>
      <c r="B998" s="1"/>
      <c r="C998" s="2"/>
      <c r="D998" s="1"/>
      <c r="E998" s="1"/>
      <c r="F998" s="6"/>
      <c r="G998" s="6"/>
      <c r="H998" s="1"/>
      <c r="I998" s="7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4"/>
      <c r="V998" s="4"/>
      <c r="W998" s="4"/>
      <c r="X998" s="4"/>
      <c r="Y998" s="4"/>
      <c r="Z998" s="4"/>
      <c r="AA998" s="5"/>
      <c r="AB998" s="5"/>
    </row>
  </sheetData>
  <mergeCells count="26">
    <mergeCell ref="C25:F25"/>
    <mergeCell ref="I25:T25"/>
    <mergeCell ref="F1:P1"/>
    <mergeCell ref="F2:P2"/>
    <mergeCell ref="C5:F5"/>
    <mergeCell ref="H5:K5"/>
    <mergeCell ref="M5:P5"/>
    <mergeCell ref="C33:F33"/>
    <mergeCell ref="C34:F34"/>
    <mergeCell ref="H34:T34"/>
    <mergeCell ref="C26:F26"/>
    <mergeCell ref="I26:T26"/>
    <mergeCell ref="C27:F27"/>
    <mergeCell ref="C28:F28"/>
    <mergeCell ref="I28:T28"/>
    <mergeCell ref="C29:F29"/>
    <mergeCell ref="I27:P27"/>
    <mergeCell ref="H30:T30"/>
    <mergeCell ref="H31:T31"/>
    <mergeCell ref="C32:F32"/>
    <mergeCell ref="H32:T32"/>
    <mergeCell ref="C35:F35"/>
    <mergeCell ref="H35:T35"/>
    <mergeCell ref="H36:T36"/>
    <mergeCell ref="H37:T37"/>
    <mergeCell ref="H38:T38"/>
  </mergeCells>
  <conditionalFormatting sqref="L9:M9">
    <cfRule type="cellIs" dxfId="55" priority="1" stopIfTrue="1" operator="between">
      <formula>1</formula>
      <formula>300</formula>
    </cfRule>
  </conditionalFormatting>
  <conditionalFormatting sqref="L9:M9">
    <cfRule type="cellIs" dxfId="54" priority="2" stopIfTrue="1" operator="lessThanOrEqual">
      <formula>0</formula>
    </cfRule>
  </conditionalFormatting>
  <conditionalFormatting sqref="H9:K9">
    <cfRule type="cellIs" dxfId="53" priority="3" stopIfTrue="1" operator="between">
      <formula>1</formula>
      <formula>300</formula>
    </cfRule>
  </conditionalFormatting>
  <conditionalFormatting sqref="H9:K9">
    <cfRule type="cellIs" dxfId="52" priority="4" stopIfTrue="1" operator="lessThanOrEqual">
      <formula>0</formula>
    </cfRule>
  </conditionalFormatting>
  <conditionalFormatting sqref="L10:M10">
    <cfRule type="cellIs" dxfId="51" priority="5" stopIfTrue="1" operator="between">
      <formula>1</formula>
      <formula>300</formula>
    </cfRule>
  </conditionalFormatting>
  <conditionalFormatting sqref="L10:M10">
    <cfRule type="cellIs" dxfId="50" priority="6" stopIfTrue="1" operator="lessThanOrEqual">
      <formula>0</formula>
    </cfRule>
  </conditionalFormatting>
  <conditionalFormatting sqref="H10:K10">
    <cfRule type="cellIs" dxfId="49" priority="7" stopIfTrue="1" operator="between">
      <formula>1</formula>
      <formula>300</formula>
    </cfRule>
  </conditionalFormatting>
  <conditionalFormatting sqref="H10:K10">
    <cfRule type="cellIs" dxfId="48" priority="8" stopIfTrue="1" operator="lessThanOrEqual">
      <formula>0</formula>
    </cfRule>
  </conditionalFormatting>
  <conditionalFormatting sqref="L11:M11">
    <cfRule type="cellIs" dxfId="47" priority="9" stopIfTrue="1" operator="between">
      <formula>1</formula>
      <formula>300</formula>
    </cfRule>
  </conditionalFormatting>
  <conditionalFormatting sqref="L11:M11">
    <cfRule type="cellIs" dxfId="46" priority="10" stopIfTrue="1" operator="lessThanOrEqual">
      <formula>0</formula>
    </cfRule>
  </conditionalFormatting>
  <conditionalFormatting sqref="H11:K11">
    <cfRule type="cellIs" dxfId="45" priority="11" stopIfTrue="1" operator="between">
      <formula>1</formula>
      <formula>300</formula>
    </cfRule>
  </conditionalFormatting>
  <conditionalFormatting sqref="H11:K11">
    <cfRule type="cellIs" dxfId="44" priority="12" stopIfTrue="1" operator="lessThanOrEqual">
      <formula>0</formula>
    </cfRule>
  </conditionalFormatting>
  <conditionalFormatting sqref="L12:M12">
    <cfRule type="cellIs" dxfId="43" priority="17" stopIfTrue="1" operator="between">
      <formula>1</formula>
      <formula>300</formula>
    </cfRule>
  </conditionalFormatting>
  <conditionalFormatting sqref="L12:M12">
    <cfRule type="cellIs" dxfId="42" priority="18" stopIfTrue="1" operator="lessThanOrEqual">
      <formula>0</formula>
    </cfRule>
  </conditionalFormatting>
  <conditionalFormatting sqref="H12:K12">
    <cfRule type="cellIs" dxfId="41" priority="19" stopIfTrue="1" operator="between">
      <formula>1</formula>
      <formula>300</formula>
    </cfRule>
  </conditionalFormatting>
  <conditionalFormatting sqref="H12:K12">
    <cfRule type="cellIs" dxfId="40" priority="20" stopIfTrue="1" operator="lessThanOrEqual">
      <formula>0</formula>
    </cfRule>
  </conditionalFormatting>
  <conditionalFormatting sqref="L13:M13">
    <cfRule type="cellIs" dxfId="39" priority="21" stopIfTrue="1" operator="between">
      <formula>1</formula>
      <formula>300</formula>
    </cfRule>
  </conditionalFormatting>
  <conditionalFormatting sqref="L13:M13">
    <cfRule type="cellIs" dxfId="38" priority="22" stopIfTrue="1" operator="lessThanOrEqual">
      <formula>0</formula>
    </cfRule>
  </conditionalFormatting>
  <conditionalFormatting sqref="H13:K13">
    <cfRule type="cellIs" dxfId="37" priority="23" stopIfTrue="1" operator="between">
      <formula>1</formula>
      <formula>300</formula>
    </cfRule>
  </conditionalFormatting>
  <conditionalFormatting sqref="H13:K13">
    <cfRule type="cellIs" dxfId="36" priority="24" stopIfTrue="1" operator="lessThanOrEqual">
      <formula>0</formula>
    </cfRule>
  </conditionalFormatting>
  <conditionalFormatting sqref="L15:M15">
    <cfRule type="cellIs" dxfId="35" priority="25" stopIfTrue="1" operator="between">
      <formula>1</formula>
      <formula>300</formula>
    </cfRule>
  </conditionalFormatting>
  <conditionalFormatting sqref="L15:M15">
    <cfRule type="cellIs" dxfId="34" priority="26" stopIfTrue="1" operator="lessThanOrEqual">
      <formula>0</formula>
    </cfRule>
  </conditionalFormatting>
  <conditionalFormatting sqref="H15:K15">
    <cfRule type="cellIs" dxfId="33" priority="27" stopIfTrue="1" operator="between">
      <formula>1</formula>
      <formula>300</formula>
    </cfRule>
  </conditionalFormatting>
  <conditionalFormatting sqref="H15:K15">
    <cfRule type="cellIs" dxfId="32" priority="28" stopIfTrue="1" operator="lessThanOrEqual">
      <formula>0</formula>
    </cfRule>
  </conditionalFormatting>
  <conditionalFormatting sqref="L14:M15">
    <cfRule type="cellIs" dxfId="31" priority="29" stopIfTrue="1" operator="between">
      <formula>1</formula>
      <formula>300</formula>
    </cfRule>
  </conditionalFormatting>
  <conditionalFormatting sqref="L14:M15">
    <cfRule type="cellIs" dxfId="30" priority="30" stopIfTrue="1" operator="lessThanOrEqual">
      <formula>0</formula>
    </cfRule>
  </conditionalFormatting>
  <conditionalFormatting sqref="H14:K15">
    <cfRule type="cellIs" dxfId="29" priority="31" stopIfTrue="1" operator="between">
      <formula>1</formula>
      <formula>300</formula>
    </cfRule>
  </conditionalFormatting>
  <conditionalFormatting sqref="H14:K15">
    <cfRule type="cellIs" dxfId="28" priority="32" stopIfTrue="1" operator="lessThanOrEqual">
      <formula>0</formula>
    </cfRule>
  </conditionalFormatting>
  <conditionalFormatting sqref="L16:M16">
    <cfRule type="cellIs" dxfId="27" priority="33" stopIfTrue="1" operator="between">
      <formula>1</formula>
      <formula>300</formula>
    </cfRule>
  </conditionalFormatting>
  <conditionalFormatting sqref="L16:M16">
    <cfRule type="cellIs" dxfId="26" priority="34" stopIfTrue="1" operator="lessThanOrEqual">
      <formula>0</formula>
    </cfRule>
  </conditionalFormatting>
  <conditionalFormatting sqref="H16:K16">
    <cfRule type="cellIs" dxfId="25" priority="35" stopIfTrue="1" operator="between">
      <formula>1</formula>
      <formula>300</formula>
    </cfRule>
  </conditionalFormatting>
  <conditionalFormatting sqref="H16:K16">
    <cfRule type="cellIs" dxfId="24" priority="36" stopIfTrue="1" operator="lessThanOrEqual">
      <formula>0</formula>
    </cfRule>
  </conditionalFormatting>
  <conditionalFormatting sqref="L17:M17">
    <cfRule type="cellIs" dxfId="23" priority="37" stopIfTrue="1" operator="between">
      <formula>1</formula>
      <formula>300</formula>
    </cfRule>
  </conditionalFormatting>
  <conditionalFormatting sqref="L17:M17">
    <cfRule type="cellIs" dxfId="22" priority="38" stopIfTrue="1" operator="lessThanOrEqual">
      <formula>0</formula>
    </cfRule>
  </conditionalFormatting>
  <conditionalFormatting sqref="H17:K17">
    <cfRule type="cellIs" dxfId="21" priority="39" stopIfTrue="1" operator="between">
      <formula>1</formula>
      <formula>300</formula>
    </cfRule>
  </conditionalFormatting>
  <conditionalFormatting sqref="H17:K17">
    <cfRule type="cellIs" dxfId="20" priority="40" stopIfTrue="1" operator="lessThanOrEqual">
      <formula>0</formula>
    </cfRule>
  </conditionalFormatting>
  <conditionalFormatting sqref="L18:M18">
    <cfRule type="cellIs" dxfId="19" priority="41" stopIfTrue="1" operator="between">
      <formula>1</formula>
      <formula>300</formula>
    </cfRule>
  </conditionalFormatting>
  <conditionalFormatting sqref="L18:M18">
    <cfRule type="cellIs" dxfId="18" priority="42" stopIfTrue="1" operator="lessThanOrEqual">
      <formula>0</formula>
    </cfRule>
  </conditionalFormatting>
  <conditionalFormatting sqref="H18:K18">
    <cfRule type="cellIs" dxfId="17" priority="43" stopIfTrue="1" operator="between">
      <formula>1</formula>
      <formula>300</formula>
    </cfRule>
  </conditionalFormatting>
  <conditionalFormatting sqref="H18:K18">
    <cfRule type="cellIs" dxfId="16" priority="44" stopIfTrue="1" operator="lessThanOrEqual">
      <formula>0</formula>
    </cfRule>
  </conditionalFormatting>
  <conditionalFormatting sqref="L19:M19">
    <cfRule type="cellIs" dxfId="15" priority="45" stopIfTrue="1" operator="between">
      <formula>1</formula>
      <formula>300</formula>
    </cfRule>
  </conditionalFormatting>
  <conditionalFormatting sqref="L19:M19">
    <cfRule type="cellIs" dxfId="14" priority="46" stopIfTrue="1" operator="lessThanOrEqual">
      <formula>0</formula>
    </cfRule>
  </conditionalFormatting>
  <conditionalFormatting sqref="H19:K19">
    <cfRule type="cellIs" dxfId="13" priority="47" stopIfTrue="1" operator="between">
      <formula>1</formula>
      <formula>300</formula>
    </cfRule>
  </conditionalFormatting>
  <conditionalFormatting sqref="H19:K19">
    <cfRule type="cellIs" dxfId="12" priority="48" stopIfTrue="1" operator="lessThanOrEqual">
      <formula>0</formula>
    </cfRule>
  </conditionalFormatting>
  <conditionalFormatting sqref="L20:M20">
    <cfRule type="cellIs" dxfId="11" priority="49" stopIfTrue="1" operator="between">
      <formula>1</formula>
      <formula>300</formula>
    </cfRule>
  </conditionalFormatting>
  <conditionalFormatting sqref="L20:M20">
    <cfRule type="cellIs" dxfId="10" priority="50" stopIfTrue="1" operator="lessThanOrEqual">
      <formula>0</formula>
    </cfRule>
  </conditionalFormatting>
  <conditionalFormatting sqref="H20:K20">
    <cfRule type="cellIs" dxfId="9" priority="51" stopIfTrue="1" operator="between">
      <formula>1</formula>
      <formula>300</formula>
    </cfRule>
  </conditionalFormatting>
  <conditionalFormatting sqref="H20:K20">
    <cfRule type="cellIs" dxfId="8" priority="52" stopIfTrue="1" operator="lessThanOrEqual">
      <formula>0</formula>
    </cfRule>
  </conditionalFormatting>
  <conditionalFormatting sqref="L21:M21">
    <cfRule type="cellIs" dxfId="7" priority="57" stopIfTrue="1" operator="between">
      <formula>1</formula>
      <formula>300</formula>
    </cfRule>
  </conditionalFormatting>
  <conditionalFormatting sqref="L21:M21">
    <cfRule type="cellIs" dxfId="6" priority="58" stopIfTrue="1" operator="lessThanOrEqual">
      <formula>0</formula>
    </cfRule>
  </conditionalFormatting>
  <conditionalFormatting sqref="H21:K21">
    <cfRule type="cellIs" dxfId="5" priority="59" stopIfTrue="1" operator="between">
      <formula>1</formula>
      <formula>300</formula>
    </cfRule>
  </conditionalFormatting>
  <conditionalFormatting sqref="H21:K21">
    <cfRule type="cellIs" dxfId="4" priority="60" stopIfTrue="1" operator="lessThanOrEqual">
      <formula>0</formula>
    </cfRule>
  </conditionalFormatting>
  <conditionalFormatting sqref="L22:M22">
    <cfRule type="cellIs" dxfId="3" priority="61" stopIfTrue="1" operator="between">
      <formula>1</formula>
      <formula>300</formula>
    </cfRule>
  </conditionalFormatting>
  <conditionalFormatting sqref="L22:M22">
    <cfRule type="cellIs" dxfId="2" priority="62" stopIfTrue="1" operator="lessThanOrEqual">
      <formula>0</formula>
    </cfRule>
  </conditionalFormatting>
  <conditionalFormatting sqref="H22:K22">
    <cfRule type="cellIs" dxfId="1" priority="63" stopIfTrue="1" operator="between">
      <formula>1</formula>
      <formula>300</formula>
    </cfRule>
  </conditionalFormatting>
  <conditionalFormatting sqref="H22:K22">
    <cfRule type="cellIs" dxfId="0" priority="64" stopIfTrue="1" operator="lessThanOrEqual">
      <formula>0</formula>
    </cfRule>
  </conditionalFormatting>
  <dataValidations count="2">
    <dataValidation type="list" allowBlank="1" showInputMessage="1" showErrorMessage="1" prompt="Feil_i_kategori - Feil verdi i kategori" sqref="C19:C20 C15:C17 C9:C13" xr:uid="{EBD58BBC-F247-3646-BD92-19D473C156E1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9:A22" xr:uid="{F87E3B85-8631-1B4F-BB8D-DC93A7831508}">
      <formula1>"40.0,45.0,49.0,55.0,59.0,64.0,71.0,76.0,81.0,=81,81+,87.0,=87,87+,49.0,55.0,61.0,67.0,73.0,81.0,89.0,96.0,102.0,=102,102+,109.0,=109,109+"</formula1>
    </dataValidation>
  </dataValidations>
  <pageMargins left="0.27559055118110237" right="0.35433070866141736" top="0.27559055118110237" bottom="0.27559055118110237" header="0" footer="0"/>
  <pageSetup paperSize="9" scale="73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baseColWidth="10" defaultColWidth="14.33203125" defaultRowHeight="15" customHeight="1"/>
  <cols>
    <col min="1" max="1" width="11.33203125" customWidth="1"/>
    <col min="2" max="2" width="11.5546875" customWidth="1"/>
    <col min="3" max="3" width="12.44140625" customWidth="1"/>
    <col min="4" max="26" width="9.21875" customWidth="1"/>
  </cols>
  <sheetData>
    <row r="1" spans="1:3" ht="12.75" customHeight="1">
      <c r="A1" s="118" t="s">
        <v>48</v>
      </c>
      <c r="B1" s="109"/>
      <c r="C1" s="109"/>
    </row>
    <row r="2" spans="1:3" ht="12.75" customHeight="1">
      <c r="A2" s="95" t="s">
        <v>33</v>
      </c>
      <c r="B2" s="96" t="s">
        <v>49</v>
      </c>
      <c r="C2" s="97" t="s">
        <v>50</v>
      </c>
    </row>
    <row r="3" spans="1:3" ht="12.75" customHeight="1">
      <c r="A3" s="98">
        <v>30</v>
      </c>
      <c r="B3" s="96">
        <v>1</v>
      </c>
      <c r="C3" s="95">
        <v>1</v>
      </c>
    </row>
    <row r="4" spans="1:3" ht="12.75" customHeight="1">
      <c r="A4" s="98">
        <v>31</v>
      </c>
      <c r="B4" s="96">
        <v>1.016</v>
      </c>
      <c r="C4" s="96">
        <v>1.016</v>
      </c>
    </row>
    <row r="5" spans="1:3" ht="12.75" customHeight="1">
      <c r="A5" s="98">
        <v>32</v>
      </c>
      <c r="B5" s="96">
        <v>1.0309999999999999</v>
      </c>
      <c r="C5" s="96">
        <v>1.0169999999999999</v>
      </c>
    </row>
    <row r="6" spans="1:3" ht="12.75" customHeight="1">
      <c r="A6" s="98">
        <v>33</v>
      </c>
      <c r="B6" s="96">
        <v>1.046</v>
      </c>
      <c r="C6" s="96">
        <v>1.046</v>
      </c>
    </row>
    <row r="7" spans="1:3" ht="12.75" customHeight="1">
      <c r="A7" s="98">
        <v>34</v>
      </c>
      <c r="B7" s="96">
        <v>1.0589999999999999</v>
      </c>
      <c r="C7" s="96">
        <v>1.0589999999999999</v>
      </c>
    </row>
    <row r="8" spans="1:3" ht="12.75" customHeight="1">
      <c r="A8" s="98">
        <v>35</v>
      </c>
      <c r="B8" s="96">
        <v>1.0720000000000001</v>
      </c>
      <c r="C8" s="96">
        <v>1.0720000000000001</v>
      </c>
    </row>
    <row r="9" spans="1:3" ht="12.75" customHeight="1">
      <c r="A9" s="98">
        <v>36</v>
      </c>
      <c r="B9" s="96">
        <v>1.083</v>
      </c>
      <c r="C9" s="96">
        <v>1.0840000000000001</v>
      </c>
    </row>
    <row r="10" spans="1:3" ht="12.75" customHeight="1">
      <c r="A10" s="98">
        <v>37</v>
      </c>
      <c r="B10" s="96">
        <v>1.0960000000000001</v>
      </c>
      <c r="C10" s="96">
        <v>1.097</v>
      </c>
    </row>
    <row r="11" spans="1:3" ht="12.75" customHeight="1">
      <c r="A11" s="98">
        <v>38</v>
      </c>
      <c r="B11" s="96">
        <v>1.109</v>
      </c>
      <c r="C11" s="96">
        <v>1.1100000000000001</v>
      </c>
    </row>
    <row r="12" spans="1:3" ht="12.75" customHeight="1">
      <c r="A12" s="98">
        <v>39</v>
      </c>
      <c r="B12" s="96">
        <v>1.1220000000000001</v>
      </c>
      <c r="C12" s="96">
        <v>1.1240000000000001</v>
      </c>
    </row>
    <row r="13" spans="1:3" ht="12.75" customHeight="1">
      <c r="A13" s="98">
        <v>40</v>
      </c>
      <c r="B13" s="96">
        <v>1.135</v>
      </c>
      <c r="C13" s="96">
        <v>1.1379999999999999</v>
      </c>
    </row>
    <row r="14" spans="1:3" ht="12.75" customHeight="1">
      <c r="A14" s="98">
        <v>41</v>
      </c>
      <c r="B14" s="96">
        <v>1.149</v>
      </c>
      <c r="C14" s="96">
        <v>1.153</v>
      </c>
    </row>
    <row r="15" spans="1:3" ht="12.75" customHeight="1">
      <c r="A15" s="98">
        <v>42</v>
      </c>
      <c r="B15" s="96">
        <v>1.1619999999999999</v>
      </c>
      <c r="C15" s="96">
        <v>1.17</v>
      </c>
    </row>
    <row r="16" spans="1:3" ht="12.75" customHeight="1">
      <c r="A16" s="98">
        <v>43</v>
      </c>
      <c r="B16" s="96">
        <v>1.1759999999999999</v>
      </c>
      <c r="C16" s="96">
        <v>1.1870000000000001</v>
      </c>
    </row>
    <row r="17" spans="1:3" ht="12.75" customHeight="1">
      <c r="A17" s="98">
        <v>44</v>
      </c>
      <c r="B17" s="96">
        <v>1.1890000000000001</v>
      </c>
      <c r="C17" s="96">
        <v>1.2050000000000001</v>
      </c>
    </row>
    <row r="18" spans="1:3" ht="12.75" customHeight="1">
      <c r="A18" s="98">
        <v>45</v>
      </c>
      <c r="B18" s="96">
        <v>1.2030000000000001</v>
      </c>
      <c r="C18" s="96">
        <v>1.2230000000000001</v>
      </c>
    </row>
    <row r="19" spans="1:3" ht="12.75" customHeight="1">
      <c r="A19" s="98">
        <v>46</v>
      </c>
      <c r="B19" s="96">
        <v>1.218</v>
      </c>
      <c r="C19" s="96">
        <v>1.244</v>
      </c>
    </row>
    <row r="20" spans="1:3" ht="12.75" customHeight="1">
      <c r="A20" s="98">
        <v>47</v>
      </c>
      <c r="B20" s="96">
        <v>1.2330000000000001</v>
      </c>
      <c r="C20" s="96">
        <v>1.2649999999999999</v>
      </c>
    </row>
    <row r="21" spans="1:3" ht="12.75" customHeight="1">
      <c r="A21" s="98">
        <v>48</v>
      </c>
      <c r="B21" s="96">
        <v>1.248</v>
      </c>
      <c r="C21" s="96">
        <v>1.288</v>
      </c>
    </row>
    <row r="22" spans="1:3" ht="12.75" customHeight="1">
      <c r="A22" s="98">
        <v>49</v>
      </c>
      <c r="B22" s="96">
        <v>1.2629999999999999</v>
      </c>
      <c r="C22" s="96">
        <v>1.3129999999999999</v>
      </c>
    </row>
    <row r="23" spans="1:3" ht="12.75" customHeight="1">
      <c r="A23" s="98">
        <v>50</v>
      </c>
      <c r="B23" s="96">
        <v>1.2789999999999999</v>
      </c>
      <c r="C23" s="96">
        <v>1.34</v>
      </c>
    </row>
    <row r="24" spans="1:3" ht="12.75" customHeight="1">
      <c r="A24" s="98">
        <v>51</v>
      </c>
      <c r="B24" s="96">
        <v>1.2969999999999999</v>
      </c>
      <c r="C24" s="96">
        <v>1.369</v>
      </c>
    </row>
    <row r="25" spans="1:3" ht="12.75" customHeight="1">
      <c r="A25" s="98">
        <v>52</v>
      </c>
      <c r="B25" s="96">
        <v>1.3160000000000001</v>
      </c>
      <c r="C25" s="96">
        <v>1.401</v>
      </c>
    </row>
    <row r="26" spans="1:3" ht="12.75" customHeight="1">
      <c r="A26" s="98">
        <v>53</v>
      </c>
      <c r="B26" s="96">
        <v>1.3380000000000001</v>
      </c>
      <c r="C26" s="96">
        <v>1.4350000000000001</v>
      </c>
    </row>
    <row r="27" spans="1:3" ht="12.75" customHeight="1">
      <c r="A27" s="98">
        <v>54</v>
      </c>
      <c r="B27" s="96">
        <v>1.361</v>
      </c>
      <c r="C27" s="96">
        <v>1.47</v>
      </c>
    </row>
    <row r="28" spans="1:3" ht="12.75" customHeight="1">
      <c r="A28" s="98">
        <v>55</v>
      </c>
      <c r="B28" s="96">
        <v>1.385</v>
      </c>
      <c r="C28" s="96">
        <v>1.5069999999999999</v>
      </c>
    </row>
    <row r="29" spans="1:3" ht="12.75" customHeight="1">
      <c r="A29" s="98">
        <v>56</v>
      </c>
      <c r="B29" s="96">
        <v>1.411</v>
      </c>
      <c r="C29" s="99">
        <v>1.5449999999999999</v>
      </c>
    </row>
    <row r="30" spans="1:3" ht="12.75" customHeight="1">
      <c r="A30" s="98">
        <v>57</v>
      </c>
      <c r="B30" s="96">
        <v>1.4370000000000001</v>
      </c>
      <c r="C30" s="100">
        <v>1.585</v>
      </c>
    </row>
    <row r="31" spans="1:3" ht="12.75" customHeight="1">
      <c r="A31" s="98">
        <v>58</v>
      </c>
      <c r="B31" s="96">
        <v>1.462</v>
      </c>
      <c r="C31" s="99">
        <v>1.625</v>
      </c>
    </row>
    <row r="32" spans="1:3" ht="12.75" customHeight="1">
      <c r="A32" s="98">
        <v>59</v>
      </c>
      <c r="B32" s="96">
        <v>1.488</v>
      </c>
      <c r="C32" s="100">
        <v>1.665</v>
      </c>
    </row>
    <row r="33" spans="1:3" ht="12.75" customHeight="1">
      <c r="A33" s="98">
        <v>60</v>
      </c>
      <c r="B33" s="96">
        <v>1.514</v>
      </c>
      <c r="C33" s="99">
        <v>1.7050000000000001</v>
      </c>
    </row>
    <row r="34" spans="1:3" ht="12.75" customHeight="1">
      <c r="A34" s="98">
        <v>61</v>
      </c>
      <c r="B34" s="96">
        <v>1.5409999999999999</v>
      </c>
      <c r="C34" s="100">
        <v>1.744</v>
      </c>
    </row>
    <row r="35" spans="1:3" ht="12.75" customHeight="1">
      <c r="A35" s="98">
        <v>62</v>
      </c>
      <c r="B35" s="96">
        <v>1.5680000000000001</v>
      </c>
      <c r="C35" s="99">
        <v>1.778</v>
      </c>
    </row>
    <row r="36" spans="1:3" ht="12.75" customHeight="1">
      <c r="A36" s="98">
        <v>63</v>
      </c>
      <c r="B36" s="96">
        <v>1.5980000000000001</v>
      </c>
      <c r="C36" s="100">
        <v>1.8080000000000001</v>
      </c>
    </row>
    <row r="37" spans="1:3" ht="12.75" customHeight="1">
      <c r="A37" s="98">
        <v>64</v>
      </c>
      <c r="B37" s="96">
        <v>1.629</v>
      </c>
      <c r="C37" s="99">
        <v>1.839</v>
      </c>
    </row>
    <row r="38" spans="1:3" ht="12.75" customHeight="1">
      <c r="A38" s="98">
        <v>65</v>
      </c>
      <c r="B38" s="96">
        <v>1.663</v>
      </c>
      <c r="C38" s="100">
        <v>1.873</v>
      </c>
    </row>
    <row r="39" spans="1:3" ht="12.75" customHeight="1">
      <c r="A39" s="98">
        <v>66</v>
      </c>
      <c r="B39" s="96">
        <v>1.6990000000000001</v>
      </c>
      <c r="C39" s="99">
        <v>1.909</v>
      </c>
    </row>
    <row r="40" spans="1:3" ht="12.75" customHeight="1">
      <c r="A40" s="98">
        <v>67</v>
      </c>
      <c r="B40" s="96">
        <v>1.738</v>
      </c>
      <c r="C40" s="100">
        <v>1.948</v>
      </c>
    </row>
    <row r="41" spans="1:3" ht="12.75" customHeight="1">
      <c r="A41" s="98">
        <v>68</v>
      </c>
      <c r="B41" s="96">
        <v>1.7789999999999999</v>
      </c>
      <c r="C41" s="99">
        <v>1.9890000000000001</v>
      </c>
    </row>
    <row r="42" spans="1:3" ht="12.75" customHeight="1">
      <c r="A42" s="98">
        <v>69</v>
      </c>
      <c r="B42" s="96">
        <v>1.823</v>
      </c>
      <c r="C42" s="100">
        <v>2.0329999999999999</v>
      </c>
    </row>
    <row r="43" spans="1:3" ht="12.75" customHeight="1">
      <c r="A43" s="98">
        <v>70</v>
      </c>
      <c r="B43" s="96">
        <v>1.867</v>
      </c>
      <c r="C43" s="99">
        <v>2.077</v>
      </c>
    </row>
    <row r="44" spans="1:3" ht="12.75" customHeight="1">
      <c r="A44" s="98">
        <v>71</v>
      </c>
      <c r="B44" s="96">
        <v>1.91</v>
      </c>
      <c r="C44" s="100">
        <v>2.12</v>
      </c>
    </row>
    <row r="45" spans="1:3" ht="12.75" customHeight="1">
      <c r="A45" s="98">
        <v>72</v>
      </c>
      <c r="B45" s="96">
        <v>1.9530000000000001</v>
      </c>
      <c r="C45" s="99">
        <v>2.1629999999999998</v>
      </c>
    </row>
    <row r="46" spans="1:3" ht="12.75" customHeight="1">
      <c r="A46" s="98">
        <v>73</v>
      </c>
      <c r="B46" s="96">
        <v>2.004</v>
      </c>
      <c r="C46" s="100">
        <v>2.214</v>
      </c>
    </row>
    <row r="47" spans="1:3" ht="12.75" customHeight="1">
      <c r="A47" s="98">
        <v>74</v>
      </c>
      <c r="B47" s="96">
        <v>2.06</v>
      </c>
      <c r="C47" s="99">
        <v>2.27</v>
      </c>
    </row>
    <row r="48" spans="1:3" ht="12.75" customHeight="1">
      <c r="A48" s="98">
        <v>75</v>
      </c>
      <c r="B48" s="96">
        <v>2.117</v>
      </c>
      <c r="C48" s="100">
        <v>2.327</v>
      </c>
    </row>
    <row r="49" spans="1:3" ht="12.75" customHeight="1">
      <c r="A49" s="98">
        <v>76</v>
      </c>
      <c r="B49" s="96">
        <v>2.181</v>
      </c>
      <c r="C49" s="99">
        <v>2.391</v>
      </c>
    </row>
    <row r="50" spans="1:3" ht="12.75" customHeight="1">
      <c r="A50" s="98">
        <v>77</v>
      </c>
      <c r="B50" s="96">
        <v>2.2549999999999999</v>
      </c>
      <c r="C50" s="100">
        <v>2.4649999999999999</v>
      </c>
    </row>
    <row r="51" spans="1:3" ht="12.75" customHeight="1">
      <c r="A51" s="98">
        <v>78</v>
      </c>
      <c r="B51" s="96">
        <v>2.3359999999999999</v>
      </c>
      <c r="C51" s="99">
        <v>2.5459999999999998</v>
      </c>
    </row>
    <row r="52" spans="1:3" ht="12.75" customHeight="1">
      <c r="A52" s="98">
        <v>79</v>
      </c>
      <c r="B52" s="96">
        <v>2.419</v>
      </c>
      <c r="C52" s="100">
        <v>2.629</v>
      </c>
    </row>
    <row r="53" spans="1:3" ht="12.75" customHeight="1">
      <c r="A53" s="98">
        <v>80</v>
      </c>
      <c r="B53" s="96">
        <v>2.504</v>
      </c>
      <c r="C53" s="99">
        <v>2.714</v>
      </c>
    </row>
    <row r="54" spans="1:3" ht="12.75" customHeight="1">
      <c r="A54" s="98">
        <v>81</v>
      </c>
      <c r="B54" s="96">
        <v>2.597</v>
      </c>
      <c r="C54" s="101"/>
    </row>
    <row r="55" spans="1:3" ht="12.75" customHeight="1">
      <c r="A55" s="98">
        <v>82</v>
      </c>
      <c r="B55" s="96">
        <v>2.702</v>
      </c>
      <c r="C55" s="101"/>
    </row>
    <row r="56" spans="1:3" ht="12.75" customHeight="1">
      <c r="A56" s="98">
        <v>83</v>
      </c>
      <c r="B56" s="96">
        <v>2.831</v>
      </c>
      <c r="C56" s="101"/>
    </row>
    <row r="57" spans="1:3" ht="12.75" customHeight="1">
      <c r="A57" s="98">
        <v>84</v>
      </c>
      <c r="B57" s="96">
        <v>2.9809999999999999</v>
      </c>
      <c r="C57" s="101"/>
    </row>
    <row r="58" spans="1:3" ht="12.75" customHeight="1">
      <c r="A58" s="98">
        <v>85</v>
      </c>
      <c r="B58" s="96">
        <v>3.153</v>
      </c>
      <c r="C58" s="101"/>
    </row>
    <row r="59" spans="1:3" ht="12.75" customHeight="1">
      <c r="A59" s="98">
        <v>86</v>
      </c>
      <c r="B59" s="96">
        <v>3.3519999999999999</v>
      </c>
      <c r="C59" s="101"/>
    </row>
    <row r="60" spans="1:3" ht="12.75" customHeight="1">
      <c r="A60" s="98">
        <v>87</v>
      </c>
      <c r="B60" s="96">
        <v>3.58</v>
      </c>
      <c r="C60" s="101"/>
    </row>
    <row r="61" spans="1:3" ht="12.75" customHeight="1">
      <c r="A61" s="98">
        <v>88</v>
      </c>
      <c r="B61" s="96">
        <v>3.8420000000000001</v>
      </c>
      <c r="C61" s="101"/>
    </row>
    <row r="62" spans="1:3" ht="12.75" customHeight="1">
      <c r="A62" s="98">
        <v>89</v>
      </c>
      <c r="B62" s="96">
        <v>4.1449999999999996</v>
      </c>
      <c r="C62" s="101"/>
    </row>
    <row r="63" spans="1:3" ht="12.75" customHeight="1">
      <c r="A63" s="98">
        <v>90</v>
      </c>
      <c r="B63" s="96">
        <v>4.4930000000000003</v>
      </c>
      <c r="C63" s="101"/>
    </row>
    <row r="64" spans="1:3" ht="12.75" customHeight="1">
      <c r="B64" s="102"/>
    </row>
    <row r="65" spans="2:2" ht="12.75" customHeight="1">
      <c r="B65" s="102"/>
    </row>
    <row r="66" spans="2:2" ht="12.75" customHeight="1">
      <c r="B66" s="102"/>
    </row>
    <row r="67" spans="2:2" ht="12.75" customHeight="1">
      <c r="B67" s="102"/>
    </row>
    <row r="68" spans="2:2" ht="12.75" customHeight="1">
      <c r="B68" s="102"/>
    </row>
    <row r="69" spans="2:2" ht="12.75" customHeight="1">
      <c r="B69" s="102"/>
    </row>
    <row r="70" spans="2:2" ht="12.75" customHeight="1">
      <c r="B70" s="102"/>
    </row>
    <row r="71" spans="2:2" ht="12.75" customHeight="1">
      <c r="B71" s="102"/>
    </row>
    <row r="72" spans="2:2" ht="12.75" customHeight="1">
      <c r="B72" s="102"/>
    </row>
    <row r="73" spans="2:2" ht="12.75" customHeight="1">
      <c r="B73" s="102"/>
    </row>
    <row r="74" spans="2:2" ht="12.75" customHeight="1">
      <c r="B74" s="102"/>
    </row>
    <row r="75" spans="2:2" ht="12.75" customHeight="1">
      <c r="B75" s="102"/>
    </row>
    <row r="76" spans="2:2" ht="12.75" customHeight="1">
      <c r="B76" s="102"/>
    </row>
    <row r="77" spans="2:2" ht="12.75" customHeight="1">
      <c r="B77" s="102"/>
    </row>
    <row r="78" spans="2:2" ht="12.75" customHeight="1">
      <c r="B78" s="102"/>
    </row>
    <row r="79" spans="2:2" ht="12.75" customHeight="1">
      <c r="B79" s="102"/>
    </row>
    <row r="80" spans="2:2" ht="12.75" customHeight="1">
      <c r="B80" s="102"/>
    </row>
    <row r="81" spans="2:2" ht="12.75" customHeight="1">
      <c r="B81" s="102"/>
    </row>
    <row r="82" spans="2:2" ht="12.75" customHeight="1">
      <c r="B82" s="102"/>
    </row>
    <row r="83" spans="2:2" ht="12.75" customHeight="1">
      <c r="B83" s="102"/>
    </row>
    <row r="84" spans="2:2" ht="12.75" customHeight="1">
      <c r="B84" s="102"/>
    </row>
    <row r="85" spans="2:2" ht="12.75" customHeight="1">
      <c r="B85" s="102"/>
    </row>
    <row r="86" spans="2:2" ht="12.75" customHeight="1">
      <c r="B86" s="102"/>
    </row>
    <row r="87" spans="2:2" ht="12.75" customHeight="1">
      <c r="B87" s="102"/>
    </row>
    <row r="88" spans="2:2" ht="12.75" customHeight="1">
      <c r="B88" s="102"/>
    </row>
    <row r="89" spans="2:2" ht="12.75" customHeight="1">
      <c r="B89" s="102"/>
    </row>
    <row r="90" spans="2:2" ht="12.75" customHeight="1">
      <c r="B90" s="102"/>
    </row>
    <row r="91" spans="2:2" ht="12.75" customHeight="1">
      <c r="B91" s="102"/>
    </row>
    <row r="92" spans="2:2" ht="12.75" customHeight="1">
      <c r="B92" s="102"/>
    </row>
    <row r="93" spans="2:2" ht="12.75" customHeight="1">
      <c r="B93" s="102"/>
    </row>
    <row r="94" spans="2:2" ht="12.75" customHeight="1">
      <c r="B94" s="102"/>
    </row>
    <row r="95" spans="2:2" ht="12.75" customHeight="1">
      <c r="B95" s="102"/>
    </row>
    <row r="96" spans="2:2" ht="12.75" customHeight="1">
      <c r="B96" s="102"/>
    </row>
    <row r="97" spans="2:2" ht="12.75" customHeight="1">
      <c r="B97" s="102"/>
    </row>
    <row r="98" spans="2:2" ht="12.75" customHeight="1">
      <c r="B98" s="102"/>
    </row>
    <row r="99" spans="2:2" ht="12.75" customHeight="1">
      <c r="B99" s="102"/>
    </row>
    <row r="100" spans="2:2" ht="12.75" customHeight="1">
      <c r="B100" s="102"/>
    </row>
    <row r="101" spans="2:2" ht="12.75" customHeight="1">
      <c r="B101" s="102"/>
    </row>
    <row r="102" spans="2:2" ht="12.75" customHeight="1">
      <c r="B102" s="102"/>
    </row>
    <row r="103" spans="2:2" ht="12.75" customHeight="1">
      <c r="B103" s="102"/>
    </row>
    <row r="104" spans="2:2" ht="12.75" customHeight="1">
      <c r="B104" s="102"/>
    </row>
    <row r="105" spans="2:2" ht="12.75" customHeight="1">
      <c r="B105" s="102"/>
    </row>
    <row r="106" spans="2:2" ht="12.75" customHeight="1">
      <c r="B106" s="102"/>
    </row>
    <row r="107" spans="2:2" ht="12.75" customHeight="1">
      <c r="B107" s="102"/>
    </row>
    <row r="108" spans="2:2" ht="12.75" customHeight="1">
      <c r="B108" s="102"/>
    </row>
    <row r="109" spans="2:2" ht="12.75" customHeight="1">
      <c r="B109" s="102"/>
    </row>
    <row r="110" spans="2:2" ht="12.75" customHeight="1">
      <c r="B110" s="102"/>
    </row>
    <row r="111" spans="2:2" ht="12.75" customHeight="1">
      <c r="B111" s="102"/>
    </row>
    <row r="112" spans="2:2" ht="12.75" customHeight="1">
      <c r="B112" s="102"/>
    </row>
    <row r="113" spans="2:2" ht="12.75" customHeight="1">
      <c r="B113" s="102"/>
    </row>
    <row r="114" spans="2:2" ht="12.75" customHeight="1">
      <c r="B114" s="102"/>
    </row>
    <row r="115" spans="2:2" ht="12.75" customHeight="1">
      <c r="B115" s="102"/>
    </row>
    <row r="116" spans="2:2" ht="12.75" customHeight="1">
      <c r="B116" s="102"/>
    </row>
    <row r="117" spans="2:2" ht="12.75" customHeight="1">
      <c r="B117" s="102"/>
    </row>
    <row r="118" spans="2:2" ht="12.75" customHeight="1">
      <c r="B118" s="102"/>
    </row>
    <row r="119" spans="2:2" ht="12.75" customHeight="1">
      <c r="B119" s="102"/>
    </row>
    <row r="120" spans="2:2" ht="12.75" customHeight="1">
      <c r="B120" s="102"/>
    </row>
    <row r="121" spans="2:2" ht="12.75" customHeight="1">
      <c r="B121" s="102"/>
    </row>
    <row r="122" spans="2:2" ht="12.75" customHeight="1">
      <c r="B122" s="102"/>
    </row>
    <row r="123" spans="2:2" ht="12.75" customHeight="1">
      <c r="B123" s="102"/>
    </row>
    <row r="124" spans="2:2" ht="12.75" customHeight="1">
      <c r="B124" s="102"/>
    </row>
    <row r="125" spans="2:2" ht="12.75" customHeight="1">
      <c r="B125" s="102"/>
    </row>
    <row r="126" spans="2:2" ht="12.75" customHeight="1">
      <c r="B126" s="102"/>
    </row>
    <row r="127" spans="2:2" ht="12.75" customHeight="1">
      <c r="B127" s="102"/>
    </row>
    <row r="128" spans="2:2" ht="12.75" customHeight="1">
      <c r="B128" s="102"/>
    </row>
    <row r="129" spans="2:2" ht="12.75" customHeight="1">
      <c r="B129" s="102"/>
    </row>
    <row r="130" spans="2:2" ht="12.75" customHeight="1">
      <c r="B130" s="102"/>
    </row>
    <row r="131" spans="2:2" ht="12.75" customHeight="1">
      <c r="B131" s="102"/>
    </row>
    <row r="132" spans="2:2" ht="12.75" customHeight="1">
      <c r="B132" s="102"/>
    </row>
    <row r="133" spans="2:2" ht="12.75" customHeight="1">
      <c r="B133" s="102"/>
    </row>
    <row r="134" spans="2:2" ht="12.75" customHeight="1">
      <c r="B134" s="102"/>
    </row>
    <row r="135" spans="2:2" ht="12.75" customHeight="1">
      <c r="B135" s="102"/>
    </row>
    <row r="136" spans="2:2" ht="12.75" customHeight="1">
      <c r="B136" s="102"/>
    </row>
    <row r="137" spans="2:2" ht="12.75" customHeight="1">
      <c r="B137" s="102"/>
    </row>
    <row r="138" spans="2:2" ht="12.75" customHeight="1">
      <c r="B138" s="102"/>
    </row>
    <row r="139" spans="2:2" ht="12.75" customHeight="1">
      <c r="B139" s="102"/>
    </row>
    <row r="140" spans="2:2" ht="12.75" customHeight="1">
      <c r="B140" s="102"/>
    </row>
    <row r="141" spans="2:2" ht="12.75" customHeight="1">
      <c r="B141" s="102"/>
    </row>
    <row r="142" spans="2:2" ht="12.75" customHeight="1">
      <c r="B142" s="102"/>
    </row>
    <row r="143" spans="2:2" ht="12.75" customHeight="1">
      <c r="B143" s="102"/>
    </row>
    <row r="144" spans="2:2" ht="12.75" customHeight="1">
      <c r="B144" s="102"/>
    </row>
    <row r="145" spans="2:2" ht="12.75" customHeight="1">
      <c r="B145" s="102"/>
    </row>
    <row r="146" spans="2:2" ht="12.75" customHeight="1">
      <c r="B146" s="102"/>
    </row>
    <row r="147" spans="2:2" ht="12.75" customHeight="1">
      <c r="B147" s="102"/>
    </row>
    <row r="148" spans="2:2" ht="12.75" customHeight="1">
      <c r="B148" s="102"/>
    </row>
    <row r="149" spans="2:2" ht="12.75" customHeight="1">
      <c r="B149" s="102"/>
    </row>
    <row r="150" spans="2:2" ht="12.75" customHeight="1">
      <c r="B150" s="102"/>
    </row>
    <row r="151" spans="2:2" ht="12.75" customHeight="1">
      <c r="B151" s="102"/>
    </row>
    <row r="152" spans="2:2" ht="12.75" customHeight="1">
      <c r="B152" s="102"/>
    </row>
    <row r="153" spans="2:2" ht="12.75" customHeight="1">
      <c r="B153" s="102"/>
    </row>
    <row r="154" spans="2:2" ht="12.75" customHeight="1">
      <c r="B154" s="102"/>
    </row>
    <row r="155" spans="2:2" ht="12.75" customHeight="1">
      <c r="B155" s="102"/>
    </row>
    <row r="156" spans="2:2" ht="12.75" customHeight="1">
      <c r="B156" s="102"/>
    </row>
    <row r="157" spans="2:2" ht="12.75" customHeight="1">
      <c r="B157" s="102"/>
    </row>
    <row r="158" spans="2:2" ht="12.75" customHeight="1">
      <c r="B158" s="102"/>
    </row>
    <row r="159" spans="2:2" ht="12.75" customHeight="1">
      <c r="B159" s="102"/>
    </row>
    <row r="160" spans="2:2" ht="12.75" customHeight="1">
      <c r="B160" s="102"/>
    </row>
    <row r="161" spans="2:2" ht="12.75" customHeight="1">
      <c r="B161" s="102"/>
    </row>
    <row r="162" spans="2:2" ht="12.75" customHeight="1">
      <c r="B162" s="102"/>
    </row>
    <row r="163" spans="2:2" ht="12.75" customHeight="1">
      <c r="B163" s="102"/>
    </row>
    <row r="164" spans="2:2" ht="12.75" customHeight="1">
      <c r="B164" s="102"/>
    </row>
    <row r="165" spans="2:2" ht="12.75" customHeight="1">
      <c r="B165" s="102"/>
    </row>
    <row r="166" spans="2:2" ht="12.75" customHeight="1">
      <c r="B166" s="102"/>
    </row>
    <row r="167" spans="2:2" ht="12.75" customHeight="1">
      <c r="B167" s="102"/>
    </row>
    <row r="168" spans="2:2" ht="12.75" customHeight="1">
      <c r="B168" s="102"/>
    </row>
    <row r="169" spans="2:2" ht="12.75" customHeight="1">
      <c r="B169" s="102"/>
    </row>
    <row r="170" spans="2:2" ht="12.75" customHeight="1">
      <c r="B170" s="102"/>
    </row>
    <row r="171" spans="2:2" ht="12.75" customHeight="1">
      <c r="B171" s="102"/>
    </row>
    <row r="172" spans="2:2" ht="12.75" customHeight="1">
      <c r="B172" s="102"/>
    </row>
    <row r="173" spans="2:2" ht="12.75" customHeight="1">
      <c r="B173" s="102"/>
    </row>
    <row r="174" spans="2:2" ht="12.75" customHeight="1">
      <c r="B174" s="102"/>
    </row>
    <row r="175" spans="2:2" ht="12.75" customHeight="1">
      <c r="B175" s="102"/>
    </row>
    <row r="176" spans="2:2" ht="12.75" customHeight="1">
      <c r="B176" s="102"/>
    </row>
    <row r="177" spans="2:2" ht="12.75" customHeight="1">
      <c r="B177" s="102"/>
    </row>
    <row r="178" spans="2:2" ht="12.75" customHeight="1">
      <c r="B178" s="102"/>
    </row>
    <row r="179" spans="2:2" ht="12.75" customHeight="1">
      <c r="B179" s="102"/>
    </row>
    <row r="180" spans="2:2" ht="12.75" customHeight="1">
      <c r="B180" s="102"/>
    </row>
    <row r="181" spans="2:2" ht="12.75" customHeight="1">
      <c r="B181" s="102"/>
    </row>
    <row r="182" spans="2:2" ht="12.75" customHeight="1">
      <c r="B182" s="102"/>
    </row>
    <row r="183" spans="2:2" ht="12.75" customHeight="1">
      <c r="B183" s="102"/>
    </row>
    <row r="184" spans="2:2" ht="12.75" customHeight="1">
      <c r="B184" s="102"/>
    </row>
    <row r="185" spans="2:2" ht="12.75" customHeight="1">
      <c r="B185" s="102"/>
    </row>
    <row r="186" spans="2:2" ht="12.75" customHeight="1">
      <c r="B186" s="102"/>
    </row>
    <row r="187" spans="2:2" ht="12.75" customHeight="1">
      <c r="B187" s="102"/>
    </row>
    <row r="188" spans="2:2" ht="12.75" customHeight="1">
      <c r="B188" s="102"/>
    </row>
    <row r="189" spans="2:2" ht="12.75" customHeight="1">
      <c r="B189" s="102"/>
    </row>
    <row r="190" spans="2:2" ht="12.75" customHeight="1">
      <c r="B190" s="102"/>
    </row>
    <row r="191" spans="2:2" ht="12.75" customHeight="1">
      <c r="B191" s="102"/>
    </row>
    <row r="192" spans="2:2" ht="12.75" customHeight="1">
      <c r="B192" s="102"/>
    </row>
    <row r="193" spans="2:2" ht="12.75" customHeight="1">
      <c r="B193" s="102"/>
    </row>
    <row r="194" spans="2:2" ht="12.75" customHeight="1">
      <c r="B194" s="102"/>
    </row>
    <row r="195" spans="2:2" ht="12.75" customHeight="1">
      <c r="B195" s="102"/>
    </row>
    <row r="196" spans="2:2" ht="12.75" customHeight="1">
      <c r="B196" s="102"/>
    </row>
    <row r="197" spans="2:2" ht="12.75" customHeight="1">
      <c r="B197" s="102"/>
    </row>
    <row r="198" spans="2:2" ht="12.75" customHeight="1">
      <c r="B198" s="102"/>
    </row>
    <row r="199" spans="2:2" ht="12.75" customHeight="1">
      <c r="B199" s="102"/>
    </row>
    <row r="200" spans="2:2" ht="12.75" customHeight="1">
      <c r="B200" s="102"/>
    </row>
    <row r="201" spans="2:2" ht="12.75" customHeight="1">
      <c r="B201" s="102"/>
    </row>
    <row r="202" spans="2:2" ht="12.75" customHeight="1">
      <c r="B202" s="102"/>
    </row>
    <row r="203" spans="2:2" ht="12.75" customHeight="1">
      <c r="B203" s="102"/>
    </row>
    <row r="204" spans="2:2" ht="12.75" customHeight="1">
      <c r="B204" s="102"/>
    </row>
    <row r="205" spans="2:2" ht="12.75" customHeight="1">
      <c r="B205" s="102"/>
    </row>
    <row r="206" spans="2:2" ht="12.75" customHeight="1">
      <c r="B206" s="102"/>
    </row>
    <row r="207" spans="2:2" ht="12.75" customHeight="1">
      <c r="B207" s="102"/>
    </row>
    <row r="208" spans="2:2" ht="12.75" customHeight="1">
      <c r="B208" s="102"/>
    </row>
    <row r="209" spans="2:2" ht="12.75" customHeight="1">
      <c r="B209" s="102"/>
    </row>
    <row r="210" spans="2:2" ht="12.75" customHeight="1">
      <c r="B210" s="102"/>
    </row>
    <row r="211" spans="2:2" ht="12.75" customHeight="1">
      <c r="B211" s="102"/>
    </row>
    <row r="212" spans="2:2" ht="12.75" customHeight="1">
      <c r="B212" s="102"/>
    </row>
    <row r="213" spans="2:2" ht="12.75" customHeight="1">
      <c r="B213" s="102"/>
    </row>
    <row r="214" spans="2:2" ht="12.75" customHeight="1">
      <c r="B214" s="102"/>
    </row>
    <row r="215" spans="2:2" ht="12.75" customHeight="1">
      <c r="B215" s="102"/>
    </row>
    <row r="216" spans="2:2" ht="12.75" customHeight="1">
      <c r="B216" s="102"/>
    </row>
    <row r="217" spans="2:2" ht="12.75" customHeight="1">
      <c r="B217" s="102"/>
    </row>
    <row r="218" spans="2:2" ht="12.75" customHeight="1">
      <c r="B218" s="102"/>
    </row>
    <row r="219" spans="2:2" ht="12.75" customHeight="1">
      <c r="B219" s="102"/>
    </row>
    <row r="220" spans="2:2" ht="12.75" customHeight="1">
      <c r="B220" s="102"/>
    </row>
    <row r="221" spans="2:2" ht="12.75" customHeight="1">
      <c r="B221" s="102"/>
    </row>
    <row r="222" spans="2:2" ht="12.75" customHeight="1">
      <c r="B222" s="102"/>
    </row>
    <row r="223" spans="2:2" ht="12.75" customHeight="1">
      <c r="B223" s="102"/>
    </row>
    <row r="224" spans="2:2" ht="12.75" customHeight="1">
      <c r="B224" s="102"/>
    </row>
    <row r="225" spans="2:2" ht="12.75" customHeight="1">
      <c r="B225" s="102"/>
    </row>
    <row r="226" spans="2:2" ht="12.75" customHeight="1">
      <c r="B226" s="102"/>
    </row>
    <row r="227" spans="2:2" ht="12.75" customHeight="1">
      <c r="B227" s="102"/>
    </row>
    <row r="228" spans="2:2" ht="12.75" customHeight="1">
      <c r="B228" s="102"/>
    </row>
    <row r="229" spans="2:2" ht="12.75" customHeight="1">
      <c r="B229" s="102"/>
    </row>
    <row r="230" spans="2:2" ht="12.75" customHeight="1">
      <c r="B230" s="102"/>
    </row>
    <row r="231" spans="2:2" ht="12.75" customHeight="1">
      <c r="B231" s="102"/>
    </row>
    <row r="232" spans="2:2" ht="12.75" customHeight="1">
      <c r="B232" s="102"/>
    </row>
    <row r="233" spans="2:2" ht="12.75" customHeight="1">
      <c r="B233" s="102"/>
    </row>
    <row r="234" spans="2:2" ht="12.75" customHeight="1">
      <c r="B234" s="102"/>
    </row>
    <row r="235" spans="2:2" ht="12.75" customHeight="1">
      <c r="B235" s="102"/>
    </row>
    <row r="236" spans="2:2" ht="12.75" customHeight="1">
      <c r="B236" s="102"/>
    </row>
    <row r="237" spans="2:2" ht="12.75" customHeight="1">
      <c r="B237" s="102"/>
    </row>
    <row r="238" spans="2:2" ht="12.75" customHeight="1">
      <c r="B238" s="102"/>
    </row>
    <row r="239" spans="2:2" ht="12.75" customHeight="1">
      <c r="B239" s="102"/>
    </row>
    <row r="240" spans="2:2" ht="12.75" customHeight="1">
      <c r="B240" s="102"/>
    </row>
    <row r="241" spans="2:2" ht="12.75" customHeight="1">
      <c r="B241" s="102"/>
    </row>
    <row r="242" spans="2:2" ht="12.75" customHeight="1">
      <c r="B242" s="102"/>
    </row>
    <row r="243" spans="2:2" ht="12.75" customHeight="1">
      <c r="B243" s="102"/>
    </row>
    <row r="244" spans="2:2" ht="12.75" customHeight="1">
      <c r="B244" s="102"/>
    </row>
    <row r="245" spans="2:2" ht="12.75" customHeight="1">
      <c r="B245" s="102"/>
    </row>
    <row r="246" spans="2:2" ht="12.75" customHeight="1">
      <c r="B246" s="102"/>
    </row>
    <row r="247" spans="2:2" ht="12.75" customHeight="1">
      <c r="B247" s="102"/>
    </row>
    <row r="248" spans="2:2" ht="12.75" customHeight="1">
      <c r="B248" s="102"/>
    </row>
    <row r="249" spans="2:2" ht="12.75" customHeight="1">
      <c r="B249" s="102"/>
    </row>
    <row r="250" spans="2:2" ht="12.75" customHeight="1">
      <c r="B250" s="102"/>
    </row>
    <row r="251" spans="2:2" ht="12.75" customHeight="1">
      <c r="B251" s="102"/>
    </row>
    <row r="252" spans="2:2" ht="12.75" customHeight="1">
      <c r="B252" s="102"/>
    </row>
    <row r="253" spans="2:2" ht="12.75" customHeight="1">
      <c r="B253" s="102"/>
    </row>
    <row r="254" spans="2:2" ht="12.75" customHeight="1">
      <c r="B254" s="102"/>
    </row>
    <row r="255" spans="2:2" ht="12.75" customHeight="1">
      <c r="B255" s="102"/>
    </row>
    <row r="256" spans="2:2" ht="12.75" customHeight="1">
      <c r="B256" s="102"/>
    </row>
    <row r="257" spans="2:2" ht="12.75" customHeight="1">
      <c r="B257" s="102"/>
    </row>
    <row r="258" spans="2:2" ht="12.75" customHeight="1">
      <c r="B258" s="102"/>
    </row>
    <row r="259" spans="2:2" ht="12.75" customHeight="1">
      <c r="B259" s="102"/>
    </row>
    <row r="260" spans="2:2" ht="12.75" customHeight="1">
      <c r="B260" s="102"/>
    </row>
    <row r="261" spans="2:2" ht="12.75" customHeight="1">
      <c r="B261" s="102"/>
    </row>
    <row r="262" spans="2:2" ht="12.75" customHeight="1">
      <c r="B262" s="102"/>
    </row>
    <row r="263" spans="2:2" ht="12.75" customHeight="1">
      <c r="B263" s="102"/>
    </row>
    <row r="264" spans="2:2" ht="12.75" customHeight="1">
      <c r="B264" s="102"/>
    </row>
    <row r="265" spans="2:2" ht="12.75" customHeight="1">
      <c r="B265" s="102"/>
    </row>
    <row r="266" spans="2:2" ht="12.75" customHeight="1">
      <c r="B266" s="102"/>
    </row>
    <row r="267" spans="2:2" ht="12.75" customHeight="1">
      <c r="B267" s="102"/>
    </row>
    <row r="268" spans="2:2" ht="12.75" customHeight="1">
      <c r="B268" s="102"/>
    </row>
    <row r="269" spans="2:2" ht="12.75" customHeight="1">
      <c r="B269" s="102"/>
    </row>
    <row r="270" spans="2:2" ht="12.75" customHeight="1">
      <c r="B270" s="102"/>
    </row>
    <row r="271" spans="2:2" ht="12.75" customHeight="1">
      <c r="B271" s="102"/>
    </row>
    <row r="272" spans="2:2" ht="12.75" customHeight="1">
      <c r="B272" s="102"/>
    </row>
    <row r="273" spans="2:2" ht="12.75" customHeight="1">
      <c r="B273" s="102"/>
    </row>
    <row r="274" spans="2:2" ht="12.75" customHeight="1">
      <c r="B274" s="102"/>
    </row>
    <row r="275" spans="2:2" ht="12.75" customHeight="1">
      <c r="B275" s="102"/>
    </row>
    <row r="276" spans="2:2" ht="12.75" customHeight="1">
      <c r="B276" s="102"/>
    </row>
    <row r="277" spans="2:2" ht="12.75" customHeight="1">
      <c r="B277" s="102"/>
    </row>
    <row r="278" spans="2:2" ht="12.75" customHeight="1">
      <c r="B278" s="102"/>
    </row>
    <row r="279" spans="2:2" ht="12.75" customHeight="1">
      <c r="B279" s="102"/>
    </row>
    <row r="280" spans="2:2" ht="12.75" customHeight="1">
      <c r="B280" s="102"/>
    </row>
    <row r="281" spans="2:2" ht="12.75" customHeight="1">
      <c r="B281" s="102"/>
    </row>
    <row r="282" spans="2:2" ht="12.75" customHeight="1">
      <c r="B282" s="102"/>
    </row>
    <row r="283" spans="2:2" ht="12.75" customHeight="1">
      <c r="B283" s="102"/>
    </row>
    <row r="284" spans="2:2" ht="12.75" customHeight="1">
      <c r="B284" s="102"/>
    </row>
    <row r="285" spans="2:2" ht="12.75" customHeight="1">
      <c r="B285" s="102"/>
    </row>
    <row r="286" spans="2:2" ht="12.75" customHeight="1">
      <c r="B286" s="102"/>
    </row>
    <row r="287" spans="2:2" ht="12.75" customHeight="1">
      <c r="B287" s="102"/>
    </row>
    <row r="288" spans="2:2" ht="12.75" customHeight="1">
      <c r="B288" s="102"/>
    </row>
    <row r="289" spans="2:2" ht="12.75" customHeight="1">
      <c r="B289" s="102"/>
    </row>
    <row r="290" spans="2:2" ht="12.75" customHeight="1">
      <c r="B290" s="102"/>
    </row>
    <row r="291" spans="2:2" ht="12.75" customHeight="1">
      <c r="B291" s="102"/>
    </row>
    <row r="292" spans="2:2" ht="12.75" customHeight="1">
      <c r="B292" s="102"/>
    </row>
    <row r="293" spans="2:2" ht="12.75" customHeight="1">
      <c r="B293" s="102"/>
    </row>
    <row r="294" spans="2:2" ht="12.75" customHeight="1">
      <c r="B294" s="102"/>
    </row>
    <row r="295" spans="2:2" ht="12.75" customHeight="1">
      <c r="B295" s="102"/>
    </row>
    <row r="296" spans="2:2" ht="12.75" customHeight="1">
      <c r="B296" s="102"/>
    </row>
    <row r="297" spans="2:2" ht="12.75" customHeight="1">
      <c r="B297" s="102"/>
    </row>
    <row r="298" spans="2:2" ht="12.75" customHeight="1">
      <c r="B298" s="102"/>
    </row>
    <row r="299" spans="2:2" ht="12.75" customHeight="1">
      <c r="B299" s="102"/>
    </row>
    <row r="300" spans="2:2" ht="12.75" customHeight="1">
      <c r="B300" s="102"/>
    </row>
    <row r="301" spans="2:2" ht="12.75" customHeight="1">
      <c r="B301" s="102"/>
    </row>
    <row r="302" spans="2:2" ht="12.75" customHeight="1">
      <c r="B302" s="102"/>
    </row>
    <row r="303" spans="2:2" ht="12.75" customHeight="1">
      <c r="B303" s="102"/>
    </row>
    <row r="304" spans="2:2" ht="12.75" customHeight="1">
      <c r="B304" s="102"/>
    </row>
    <row r="305" spans="2:2" ht="12.75" customHeight="1">
      <c r="B305" s="102"/>
    </row>
    <row r="306" spans="2:2" ht="12.75" customHeight="1">
      <c r="B306" s="102"/>
    </row>
    <row r="307" spans="2:2" ht="12.75" customHeight="1">
      <c r="B307" s="102"/>
    </row>
    <row r="308" spans="2:2" ht="12.75" customHeight="1">
      <c r="B308" s="102"/>
    </row>
    <row r="309" spans="2:2" ht="12.75" customHeight="1">
      <c r="B309" s="102"/>
    </row>
    <row r="310" spans="2:2" ht="12.75" customHeight="1">
      <c r="B310" s="102"/>
    </row>
    <row r="311" spans="2:2" ht="12.75" customHeight="1">
      <c r="B311" s="102"/>
    </row>
    <row r="312" spans="2:2" ht="12.75" customHeight="1">
      <c r="B312" s="102"/>
    </row>
    <row r="313" spans="2:2" ht="12.75" customHeight="1">
      <c r="B313" s="102"/>
    </row>
    <row r="314" spans="2:2" ht="12.75" customHeight="1">
      <c r="B314" s="102"/>
    </row>
    <row r="315" spans="2:2" ht="12.75" customHeight="1">
      <c r="B315" s="102"/>
    </row>
    <row r="316" spans="2:2" ht="12.75" customHeight="1">
      <c r="B316" s="102"/>
    </row>
    <row r="317" spans="2:2" ht="12.75" customHeight="1">
      <c r="B317" s="102"/>
    </row>
    <row r="318" spans="2:2" ht="12.75" customHeight="1">
      <c r="B318" s="102"/>
    </row>
    <row r="319" spans="2:2" ht="12.75" customHeight="1">
      <c r="B319" s="102"/>
    </row>
    <row r="320" spans="2:2" ht="12.75" customHeight="1">
      <c r="B320" s="102"/>
    </row>
    <row r="321" spans="2:2" ht="12.75" customHeight="1">
      <c r="B321" s="102"/>
    </row>
    <row r="322" spans="2:2" ht="12.75" customHeight="1">
      <c r="B322" s="102"/>
    </row>
    <row r="323" spans="2:2" ht="12.75" customHeight="1">
      <c r="B323" s="102"/>
    </row>
    <row r="324" spans="2:2" ht="12.75" customHeight="1">
      <c r="B324" s="102"/>
    </row>
    <row r="325" spans="2:2" ht="12.75" customHeight="1">
      <c r="B325" s="102"/>
    </row>
    <row r="326" spans="2:2" ht="12.75" customHeight="1">
      <c r="B326" s="102"/>
    </row>
    <row r="327" spans="2:2" ht="12.75" customHeight="1">
      <c r="B327" s="102"/>
    </row>
    <row r="328" spans="2:2" ht="12.75" customHeight="1">
      <c r="B328" s="102"/>
    </row>
    <row r="329" spans="2:2" ht="12.75" customHeight="1">
      <c r="B329" s="102"/>
    </row>
    <row r="330" spans="2:2" ht="12.75" customHeight="1">
      <c r="B330" s="102"/>
    </row>
    <row r="331" spans="2:2" ht="12.75" customHeight="1">
      <c r="B331" s="102"/>
    </row>
    <row r="332" spans="2:2" ht="12.75" customHeight="1">
      <c r="B332" s="102"/>
    </row>
    <row r="333" spans="2:2" ht="12.75" customHeight="1">
      <c r="B333" s="102"/>
    </row>
    <row r="334" spans="2:2" ht="12.75" customHeight="1">
      <c r="B334" s="102"/>
    </row>
    <row r="335" spans="2:2" ht="12.75" customHeight="1">
      <c r="B335" s="102"/>
    </row>
    <row r="336" spans="2:2" ht="12.75" customHeight="1">
      <c r="B336" s="102"/>
    </row>
    <row r="337" spans="2:2" ht="12.75" customHeight="1">
      <c r="B337" s="102"/>
    </row>
    <row r="338" spans="2:2" ht="12.75" customHeight="1">
      <c r="B338" s="102"/>
    </row>
    <row r="339" spans="2:2" ht="12.75" customHeight="1">
      <c r="B339" s="102"/>
    </row>
    <row r="340" spans="2:2" ht="12.75" customHeight="1">
      <c r="B340" s="102"/>
    </row>
    <row r="341" spans="2:2" ht="12.75" customHeight="1">
      <c r="B341" s="102"/>
    </row>
    <row r="342" spans="2:2" ht="12.75" customHeight="1">
      <c r="B342" s="102"/>
    </row>
    <row r="343" spans="2:2" ht="12.75" customHeight="1">
      <c r="B343" s="102"/>
    </row>
    <row r="344" spans="2:2" ht="12.75" customHeight="1">
      <c r="B344" s="102"/>
    </row>
    <row r="345" spans="2:2" ht="12.75" customHeight="1">
      <c r="B345" s="102"/>
    </row>
    <row r="346" spans="2:2" ht="12.75" customHeight="1">
      <c r="B346" s="102"/>
    </row>
    <row r="347" spans="2:2" ht="12.75" customHeight="1">
      <c r="B347" s="102"/>
    </row>
    <row r="348" spans="2:2" ht="12.75" customHeight="1">
      <c r="B348" s="102"/>
    </row>
    <row r="349" spans="2:2" ht="12.75" customHeight="1">
      <c r="B349" s="102"/>
    </row>
    <row r="350" spans="2:2" ht="12.75" customHeight="1">
      <c r="B350" s="102"/>
    </row>
    <row r="351" spans="2:2" ht="12.75" customHeight="1">
      <c r="B351" s="102"/>
    </row>
    <row r="352" spans="2:2" ht="12.75" customHeight="1">
      <c r="B352" s="102"/>
    </row>
    <row r="353" spans="2:2" ht="12.75" customHeight="1">
      <c r="B353" s="102"/>
    </row>
    <row r="354" spans="2:2" ht="12.75" customHeight="1">
      <c r="B354" s="102"/>
    </row>
    <row r="355" spans="2:2" ht="12.75" customHeight="1">
      <c r="B355" s="102"/>
    </row>
    <row r="356" spans="2:2" ht="12.75" customHeight="1">
      <c r="B356" s="102"/>
    </row>
    <row r="357" spans="2:2" ht="12.75" customHeight="1">
      <c r="B357" s="102"/>
    </row>
    <row r="358" spans="2:2" ht="12.75" customHeight="1">
      <c r="B358" s="102"/>
    </row>
    <row r="359" spans="2:2" ht="12.75" customHeight="1">
      <c r="B359" s="102"/>
    </row>
    <row r="360" spans="2:2" ht="12.75" customHeight="1">
      <c r="B360" s="102"/>
    </row>
    <row r="361" spans="2:2" ht="12.75" customHeight="1">
      <c r="B361" s="102"/>
    </row>
    <row r="362" spans="2:2" ht="12.75" customHeight="1">
      <c r="B362" s="102"/>
    </row>
    <row r="363" spans="2:2" ht="12.75" customHeight="1">
      <c r="B363" s="102"/>
    </row>
    <row r="364" spans="2:2" ht="12.75" customHeight="1">
      <c r="B364" s="102"/>
    </row>
    <row r="365" spans="2:2" ht="12.75" customHeight="1">
      <c r="B365" s="102"/>
    </row>
    <row r="366" spans="2:2" ht="12.75" customHeight="1">
      <c r="B366" s="102"/>
    </row>
    <row r="367" spans="2:2" ht="12.75" customHeight="1">
      <c r="B367" s="102"/>
    </row>
    <row r="368" spans="2:2" ht="12.75" customHeight="1">
      <c r="B368" s="102"/>
    </row>
    <row r="369" spans="2:2" ht="12.75" customHeight="1">
      <c r="B369" s="102"/>
    </row>
    <row r="370" spans="2:2" ht="12.75" customHeight="1">
      <c r="B370" s="102"/>
    </row>
    <row r="371" spans="2:2" ht="12.75" customHeight="1">
      <c r="B371" s="102"/>
    </row>
    <row r="372" spans="2:2" ht="12.75" customHeight="1">
      <c r="B372" s="102"/>
    </row>
    <row r="373" spans="2:2" ht="12.75" customHeight="1">
      <c r="B373" s="102"/>
    </row>
    <row r="374" spans="2:2" ht="12.75" customHeight="1">
      <c r="B374" s="102"/>
    </row>
    <row r="375" spans="2:2" ht="12.75" customHeight="1">
      <c r="B375" s="102"/>
    </row>
    <row r="376" spans="2:2" ht="12.75" customHeight="1">
      <c r="B376" s="102"/>
    </row>
    <row r="377" spans="2:2" ht="12.75" customHeight="1">
      <c r="B377" s="102"/>
    </row>
    <row r="378" spans="2:2" ht="12.75" customHeight="1">
      <c r="B378" s="102"/>
    </row>
    <row r="379" spans="2:2" ht="12.75" customHeight="1">
      <c r="B379" s="102"/>
    </row>
    <row r="380" spans="2:2" ht="12.75" customHeight="1">
      <c r="B380" s="102"/>
    </row>
    <row r="381" spans="2:2" ht="12.75" customHeight="1">
      <c r="B381" s="102"/>
    </row>
    <row r="382" spans="2:2" ht="12.75" customHeight="1">
      <c r="B382" s="102"/>
    </row>
    <row r="383" spans="2:2" ht="12.75" customHeight="1">
      <c r="B383" s="102"/>
    </row>
    <row r="384" spans="2:2" ht="12.75" customHeight="1">
      <c r="B384" s="102"/>
    </row>
    <row r="385" spans="2:2" ht="12.75" customHeight="1">
      <c r="B385" s="102"/>
    </row>
    <row r="386" spans="2:2" ht="12.75" customHeight="1">
      <c r="B386" s="102"/>
    </row>
    <row r="387" spans="2:2" ht="12.75" customHeight="1">
      <c r="B387" s="102"/>
    </row>
    <row r="388" spans="2:2" ht="12.75" customHeight="1">
      <c r="B388" s="102"/>
    </row>
    <row r="389" spans="2:2" ht="12.75" customHeight="1">
      <c r="B389" s="102"/>
    </row>
    <row r="390" spans="2:2" ht="12.75" customHeight="1">
      <c r="B390" s="102"/>
    </row>
    <row r="391" spans="2:2" ht="12.75" customHeight="1">
      <c r="B391" s="102"/>
    </row>
    <row r="392" spans="2:2" ht="12.75" customHeight="1">
      <c r="B392" s="102"/>
    </row>
    <row r="393" spans="2:2" ht="12.75" customHeight="1">
      <c r="B393" s="102"/>
    </row>
    <row r="394" spans="2:2" ht="12.75" customHeight="1">
      <c r="B394" s="102"/>
    </row>
    <row r="395" spans="2:2" ht="12.75" customHeight="1">
      <c r="B395" s="102"/>
    </row>
    <row r="396" spans="2:2" ht="12.75" customHeight="1">
      <c r="B396" s="102"/>
    </row>
    <row r="397" spans="2:2" ht="12.75" customHeight="1">
      <c r="B397" s="102"/>
    </row>
    <row r="398" spans="2:2" ht="12.75" customHeight="1">
      <c r="B398" s="102"/>
    </row>
    <row r="399" spans="2:2" ht="12.75" customHeight="1">
      <c r="B399" s="102"/>
    </row>
    <row r="400" spans="2:2" ht="12.75" customHeight="1">
      <c r="B400" s="102"/>
    </row>
    <row r="401" spans="2:2" ht="12.75" customHeight="1">
      <c r="B401" s="102"/>
    </row>
    <row r="402" spans="2:2" ht="12.75" customHeight="1">
      <c r="B402" s="102"/>
    </row>
    <row r="403" spans="2:2" ht="12.75" customHeight="1">
      <c r="B403" s="102"/>
    </row>
    <row r="404" spans="2:2" ht="12.75" customHeight="1">
      <c r="B404" s="102"/>
    </row>
    <row r="405" spans="2:2" ht="12.75" customHeight="1">
      <c r="B405" s="102"/>
    </row>
    <row r="406" spans="2:2" ht="12.75" customHeight="1">
      <c r="B406" s="102"/>
    </row>
    <row r="407" spans="2:2" ht="12.75" customHeight="1">
      <c r="B407" s="102"/>
    </row>
    <row r="408" spans="2:2" ht="12.75" customHeight="1">
      <c r="B408" s="102"/>
    </row>
    <row r="409" spans="2:2" ht="12.75" customHeight="1">
      <c r="B409" s="102"/>
    </row>
    <row r="410" spans="2:2" ht="12.75" customHeight="1">
      <c r="B410" s="102"/>
    </row>
    <row r="411" spans="2:2" ht="12.75" customHeight="1">
      <c r="B411" s="102"/>
    </row>
    <row r="412" spans="2:2" ht="12.75" customHeight="1">
      <c r="B412" s="102"/>
    </row>
    <row r="413" spans="2:2" ht="12.75" customHeight="1">
      <c r="B413" s="102"/>
    </row>
    <row r="414" spans="2:2" ht="12.75" customHeight="1">
      <c r="B414" s="102"/>
    </row>
    <row r="415" spans="2:2" ht="12.75" customHeight="1">
      <c r="B415" s="102"/>
    </row>
    <row r="416" spans="2:2" ht="12.75" customHeight="1">
      <c r="B416" s="102"/>
    </row>
    <row r="417" spans="2:2" ht="12.75" customHeight="1">
      <c r="B417" s="102"/>
    </row>
    <row r="418" spans="2:2" ht="12.75" customHeight="1">
      <c r="B418" s="102"/>
    </row>
    <row r="419" spans="2:2" ht="12.75" customHeight="1">
      <c r="B419" s="102"/>
    </row>
    <row r="420" spans="2:2" ht="12.75" customHeight="1">
      <c r="B420" s="102"/>
    </row>
    <row r="421" spans="2:2" ht="12.75" customHeight="1">
      <c r="B421" s="102"/>
    </row>
    <row r="422" spans="2:2" ht="12.75" customHeight="1">
      <c r="B422" s="102"/>
    </row>
    <row r="423" spans="2:2" ht="12.75" customHeight="1">
      <c r="B423" s="102"/>
    </row>
    <row r="424" spans="2:2" ht="12.75" customHeight="1">
      <c r="B424" s="102"/>
    </row>
    <row r="425" spans="2:2" ht="12.75" customHeight="1">
      <c r="B425" s="102"/>
    </row>
    <row r="426" spans="2:2" ht="12.75" customHeight="1">
      <c r="B426" s="102"/>
    </row>
    <row r="427" spans="2:2" ht="12.75" customHeight="1">
      <c r="B427" s="102"/>
    </row>
    <row r="428" spans="2:2" ht="12.75" customHeight="1">
      <c r="B428" s="102"/>
    </row>
    <row r="429" spans="2:2" ht="12.75" customHeight="1">
      <c r="B429" s="102"/>
    </row>
    <row r="430" spans="2:2" ht="12.75" customHeight="1">
      <c r="B430" s="102"/>
    </row>
    <row r="431" spans="2:2" ht="12.75" customHeight="1">
      <c r="B431" s="102"/>
    </row>
    <row r="432" spans="2:2" ht="12.75" customHeight="1">
      <c r="B432" s="102"/>
    </row>
    <row r="433" spans="2:2" ht="12.75" customHeight="1">
      <c r="B433" s="102"/>
    </row>
    <row r="434" spans="2:2" ht="12.75" customHeight="1">
      <c r="B434" s="102"/>
    </row>
    <row r="435" spans="2:2" ht="12.75" customHeight="1">
      <c r="B435" s="102"/>
    </row>
    <row r="436" spans="2:2" ht="12.75" customHeight="1">
      <c r="B436" s="102"/>
    </row>
    <row r="437" spans="2:2" ht="12.75" customHeight="1">
      <c r="B437" s="102"/>
    </row>
    <row r="438" spans="2:2" ht="12.75" customHeight="1">
      <c r="B438" s="102"/>
    </row>
    <row r="439" spans="2:2" ht="12.75" customHeight="1">
      <c r="B439" s="102"/>
    </row>
    <row r="440" spans="2:2" ht="12.75" customHeight="1">
      <c r="B440" s="102"/>
    </row>
    <row r="441" spans="2:2" ht="12.75" customHeight="1">
      <c r="B441" s="102"/>
    </row>
    <row r="442" spans="2:2" ht="12.75" customHeight="1">
      <c r="B442" s="102"/>
    </row>
    <row r="443" spans="2:2" ht="12.75" customHeight="1">
      <c r="B443" s="102"/>
    </row>
    <row r="444" spans="2:2" ht="12.75" customHeight="1">
      <c r="B444" s="102"/>
    </row>
    <row r="445" spans="2:2" ht="12.75" customHeight="1">
      <c r="B445" s="102"/>
    </row>
    <row r="446" spans="2:2" ht="12.75" customHeight="1">
      <c r="B446" s="102"/>
    </row>
    <row r="447" spans="2:2" ht="12.75" customHeight="1">
      <c r="B447" s="102"/>
    </row>
    <row r="448" spans="2:2" ht="12.75" customHeight="1">
      <c r="B448" s="102"/>
    </row>
    <row r="449" spans="2:2" ht="12.75" customHeight="1">
      <c r="B449" s="102"/>
    </row>
    <row r="450" spans="2:2" ht="12.75" customHeight="1">
      <c r="B450" s="102"/>
    </row>
    <row r="451" spans="2:2" ht="12.75" customHeight="1">
      <c r="B451" s="102"/>
    </row>
    <row r="452" spans="2:2" ht="12.75" customHeight="1">
      <c r="B452" s="102"/>
    </row>
    <row r="453" spans="2:2" ht="12.75" customHeight="1">
      <c r="B453" s="102"/>
    </row>
    <row r="454" spans="2:2" ht="12.75" customHeight="1">
      <c r="B454" s="102"/>
    </row>
    <row r="455" spans="2:2" ht="12.75" customHeight="1">
      <c r="B455" s="102"/>
    </row>
    <row r="456" spans="2:2" ht="12.75" customHeight="1">
      <c r="B456" s="102"/>
    </row>
    <row r="457" spans="2:2" ht="12.75" customHeight="1">
      <c r="B457" s="102"/>
    </row>
    <row r="458" spans="2:2" ht="12.75" customHeight="1">
      <c r="B458" s="102"/>
    </row>
    <row r="459" spans="2:2" ht="12.75" customHeight="1">
      <c r="B459" s="102"/>
    </row>
    <row r="460" spans="2:2" ht="12.75" customHeight="1">
      <c r="B460" s="102"/>
    </row>
    <row r="461" spans="2:2" ht="12.75" customHeight="1">
      <c r="B461" s="102"/>
    </row>
    <row r="462" spans="2:2" ht="12.75" customHeight="1">
      <c r="B462" s="102"/>
    </row>
    <row r="463" spans="2:2" ht="12.75" customHeight="1">
      <c r="B463" s="102"/>
    </row>
    <row r="464" spans="2:2" ht="12.75" customHeight="1">
      <c r="B464" s="102"/>
    </row>
    <row r="465" spans="2:2" ht="12.75" customHeight="1">
      <c r="B465" s="102"/>
    </row>
    <row r="466" spans="2:2" ht="12.75" customHeight="1">
      <c r="B466" s="102"/>
    </row>
    <row r="467" spans="2:2" ht="12.75" customHeight="1">
      <c r="B467" s="102"/>
    </row>
    <row r="468" spans="2:2" ht="12.75" customHeight="1">
      <c r="B468" s="102"/>
    </row>
    <row r="469" spans="2:2" ht="12.75" customHeight="1">
      <c r="B469" s="102"/>
    </row>
    <row r="470" spans="2:2" ht="12.75" customHeight="1">
      <c r="B470" s="102"/>
    </row>
    <row r="471" spans="2:2" ht="12.75" customHeight="1">
      <c r="B471" s="102"/>
    </row>
    <row r="472" spans="2:2" ht="12.75" customHeight="1">
      <c r="B472" s="102"/>
    </row>
    <row r="473" spans="2:2" ht="12.75" customHeight="1">
      <c r="B473" s="102"/>
    </row>
    <row r="474" spans="2:2" ht="12.75" customHeight="1">
      <c r="B474" s="102"/>
    </row>
    <row r="475" spans="2:2" ht="12.75" customHeight="1">
      <c r="B475" s="102"/>
    </row>
    <row r="476" spans="2:2" ht="12.75" customHeight="1">
      <c r="B476" s="102"/>
    </row>
    <row r="477" spans="2:2" ht="12.75" customHeight="1">
      <c r="B477" s="102"/>
    </row>
    <row r="478" spans="2:2" ht="12.75" customHeight="1">
      <c r="B478" s="102"/>
    </row>
    <row r="479" spans="2:2" ht="12.75" customHeight="1">
      <c r="B479" s="102"/>
    </row>
    <row r="480" spans="2:2" ht="12.75" customHeight="1">
      <c r="B480" s="102"/>
    </row>
    <row r="481" spans="2:2" ht="12.75" customHeight="1">
      <c r="B481" s="102"/>
    </row>
    <row r="482" spans="2:2" ht="12.75" customHeight="1">
      <c r="B482" s="102"/>
    </row>
    <row r="483" spans="2:2" ht="12.75" customHeight="1">
      <c r="B483" s="102"/>
    </row>
    <row r="484" spans="2:2" ht="12.75" customHeight="1">
      <c r="B484" s="102"/>
    </row>
    <row r="485" spans="2:2" ht="12.75" customHeight="1">
      <c r="B485" s="102"/>
    </row>
    <row r="486" spans="2:2" ht="12.75" customHeight="1">
      <c r="B486" s="102"/>
    </row>
    <row r="487" spans="2:2" ht="12.75" customHeight="1">
      <c r="B487" s="102"/>
    </row>
    <row r="488" spans="2:2" ht="12.75" customHeight="1">
      <c r="B488" s="102"/>
    </row>
    <row r="489" spans="2:2" ht="12.75" customHeight="1">
      <c r="B489" s="102"/>
    </row>
    <row r="490" spans="2:2" ht="12.75" customHeight="1">
      <c r="B490" s="102"/>
    </row>
    <row r="491" spans="2:2" ht="12.75" customHeight="1">
      <c r="B491" s="102"/>
    </row>
    <row r="492" spans="2:2" ht="12.75" customHeight="1">
      <c r="B492" s="102"/>
    </row>
    <row r="493" spans="2:2" ht="12.75" customHeight="1">
      <c r="B493" s="102"/>
    </row>
    <row r="494" spans="2:2" ht="12.75" customHeight="1">
      <c r="B494" s="102"/>
    </row>
    <row r="495" spans="2:2" ht="12.75" customHeight="1">
      <c r="B495" s="102"/>
    </row>
    <row r="496" spans="2:2" ht="12.75" customHeight="1">
      <c r="B496" s="102"/>
    </row>
    <row r="497" spans="2:2" ht="12.75" customHeight="1">
      <c r="B497" s="102"/>
    </row>
    <row r="498" spans="2:2" ht="12.75" customHeight="1">
      <c r="B498" s="102"/>
    </row>
    <row r="499" spans="2:2" ht="12.75" customHeight="1">
      <c r="B499" s="102"/>
    </row>
    <row r="500" spans="2:2" ht="12.75" customHeight="1">
      <c r="B500" s="102"/>
    </row>
    <row r="501" spans="2:2" ht="12.75" customHeight="1">
      <c r="B501" s="102"/>
    </row>
    <row r="502" spans="2:2" ht="12.75" customHeight="1">
      <c r="B502" s="102"/>
    </row>
    <row r="503" spans="2:2" ht="12.75" customHeight="1">
      <c r="B503" s="102"/>
    </row>
    <row r="504" spans="2:2" ht="12.75" customHeight="1">
      <c r="B504" s="102"/>
    </row>
    <row r="505" spans="2:2" ht="12.75" customHeight="1">
      <c r="B505" s="102"/>
    </row>
    <row r="506" spans="2:2" ht="12.75" customHeight="1">
      <c r="B506" s="102"/>
    </row>
    <row r="507" spans="2:2" ht="12.75" customHeight="1">
      <c r="B507" s="102"/>
    </row>
    <row r="508" spans="2:2" ht="12.75" customHeight="1">
      <c r="B508" s="102"/>
    </row>
    <row r="509" spans="2:2" ht="12.75" customHeight="1">
      <c r="B509" s="102"/>
    </row>
    <row r="510" spans="2:2" ht="12.75" customHeight="1">
      <c r="B510" s="102"/>
    </row>
    <row r="511" spans="2:2" ht="12.75" customHeight="1">
      <c r="B511" s="102"/>
    </row>
    <row r="512" spans="2:2" ht="12.75" customHeight="1">
      <c r="B512" s="102"/>
    </row>
    <row r="513" spans="2:2" ht="12.75" customHeight="1">
      <c r="B513" s="102"/>
    </row>
    <row r="514" spans="2:2" ht="12.75" customHeight="1">
      <c r="B514" s="102"/>
    </row>
    <row r="515" spans="2:2" ht="12.75" customHeight="1">
      <c r="B515" s="102"/>
    </row>
    <row r="516" spans="2:2" ht="12.75" customHeight="1">
      <c r="B516" s="102"/>
    </row>
    <row r="517" spans="2:2" ht="12.75" customHeight="1">
      <c r="B517" s="102"/>
    </row>
    <row r="518" spans="2:2" ht="12.75" customHeight="1">
      <c r="B518" s="102"/>
    </row>
    <row r="519" spans="2:2" ht="12.75" customHeight="1">
      <c r="B519" s="102"/>
    </row>
    <row r="520" spans="2:2" ht="12.75" customHeight="1">
      <c r="B520" s="102"/>
    </row>
    <row r="521" spans="2:2" ht="12.75" customHeight="1">
      <c r="B521" s="102"/>
    </row>
    <row r="522" spans="2:2" ht="12.75" customHeight="1">
      <c r="B522" s="102"/>
    </row>
    <row r="523" spans="2:2" ht="12.75" customHeight="1">
      <c r="B523" s="102"/>
    </row>
    <row r="524" spans="2:2" ht="12.75" customHeight="1">
      <c r="B524" s="102"/>
    </row>
    <row r="525" spans="2:2" ht="12.75" customHeight="1">
      <c r="B525" s="102"/>
    </row>
    <row r="526" spans="2:2" ht="12.75" customHeight="1">
      <c r="B526" s="102"/>
    </row>
    <row r="527" spans="2:2" ht="12.75" customHeight="1">
      <c r="B527" s="102"/>
    </row>
    <row r="528" spans="2:2" ht="12.75" customHeight="1">
      <c r="B528" s="102"/>
    </row>
    <row r="529" spans="2:2" ht="12.75" customHeight="1">
      <c r="B529" s="102"/>
    </row>
    <row r="530" spans="2:2" ht="12.75" customHeight="1">
      <c r="B530" s="102"/>
    </row>
    <row r="531" spans="2:2" ht="12.75" customHeight="1">
      <c r="B531" s="102"/>
    </row>
    <row r="532" spans="2:2" ht="12.75" customHeight="1">
      <c r="B532" s="102"/>
    </row>
    <row r="533" spans="2:2" ht="12.75" customHeight="1">
      <c r="B533" s="102"/>
    </row>
    <row r="534" spans="2:2" ht="12.75" customHeight="1">
      <c r="B534" s="102"/>
    </row>
    <row r="535" spans="2:2" ht="12.75" customHeight="1">
      <c r="B535" s="102"/>
    </row>
    <row r="536" spans="2:2" ht="12.75" customHeight="1">
      <c r="B536" s="102"/>
    </row>
    <row r="537" spans="2:2" ht="12.75" customHeight="1">
      <c r="B537" s="102"/>
    </row>
    <row r="538" spans="2:2" ht="12.75" customHeight="1">
      <c r="B538" s="102"/>
    </row>
    <row r="539" spans="2:2" ht="12.75" customHeight="1">
      <c r="B539" s="102"/>
    </row>
    <row r="540" spans="2:2" ht="12.75" customHeight="1">
      <c r="B540" s="102"/>
    </row>
    <row r="541" spans="2:2" ht="12.75" customHeight="1">
      <c r="B541" s="102"/>
    </row>
    <row r="542" spans="2:2" ht="12.75" customHeight="1">
      <c r="B542" s="102"/>
    </row>
    <row r="543" spans="2:2" ht="12.75" customHeight="1">
      <c r="B543" s="102"/>
    </row>
    <row r="544" spans="2:2" ht="12.75" customHeight="1">
      <c r="B544" s="102"/>
    </row>
    <row r="545" spans="2:2" ht="12.75" customHeight="1">
      <c r="B545" s="102"/>
    </row>
    <row r="546" spans="2:2" ht="12.75" customHeight="1">
      <c r="B546" s="102"/>
    </row>
    <row r="547" spans="2:2" ht="12.75" customHeight="1">
      <c r="B547" s="102"/>
    </row>
    <row r="548" spans="2:2" ht="12.75" customHeight="1">
      <c r="B548" s="102"/>
    </row>
    <row r="549" spans="2:2" ht="12.75" customHeight="1">
      <c r="B549" s="102"/>
    </row>
    <row r="550" spans="2:2" ht="12.75" customHeight="1">
      <c r="B550" s="102"/>
    </row>
    <row r="551" spans="2:2" ht="12.75" customHeight="1">
      <c r="B551" s="102"/>
    </row>
    <row r="552" spans="2:2" ht="12.75" customHeight="1">
      <c r="B552" s="102"/>
    </row>
    <row r="553" spans="2:2" ht="12.75" customHeight="1">
      <c r="B553" s="102"/>
    </row>
    <row r="554" spans="2:2" ht="12.75" customHeight="1">
      <c r="B554" s="102"/>
    </row>
    <row r="555" spans="2:2" ht="12.75" customHeight="1">
      <c r="B555" s="102"/>
    </row>
    <row r="556" spans="2:2" ht="12.75" customHeight="1">
      <c r="B556" s="102"/>
    </row>
    <row r="557" spans="2:2" ht="12.75" customHeight="1">
      <c r="B557" s="102"/>
    </row>
    <row r="558" spans="2:2" ht="12.75" customHeight="1">
      <c r="B558" s="102"/>
    </row>
    <row r="559" spans="2:2" ht="12.75" customHeight="1">
      <c r="B559" s="102"/>
    </row>
    <row r="560" spans="2:2" ht="12.75" customHeight="1">
      <c r="B560" s="102"/>
    </row>
    <row r="561" spans="2:2" ht="12.75" customHeight="1">
      <c r="B561" s="102"/>
    </row>
    <row r="562" spans="2:2" ht="12.75" customHeight="1">
      <c r="B562" s="102"/>
    </row>
    <row r="563" spans="2:2" ht="12.75" customHeight="1">
      <c r="B563" s="102"/>
    </row>
    <row r="564" spans="2:2" ht="12.75" customHeight="1">
      <c r="B564" s="102"/>
    </row>
    <row r="565" spans="2:2" ht="12.75" customHeight="1">
      <c r="B565" s="102"/>
    </row>
    <row r="566" spans="2:2" ht="12.75" customHeight="1">
      <c r="B566" s="102"/>
    </row>
    <row r="567" spans="2:2" ht="12.75" customHeight="1">
      <c r="B567" s="102"/>
    </row>
    <row r="568" spans="2:2" ht="12.75" customHeight="1">
      <c r="B568" s="102"/>
    </row>
    <row r="569" spans="2:2" ht="12.75" customHeight="1">
      <c r="B569" s="102"/>
    </row>
    <row r="570" spans="2:2" ht="12.75" customHeight="1">
      <c r="B570" s="102"/>
    </row>
    <row r="571" spans="2:2" ht="12.75" customHeight="1">
      <c r="B571" s="102"/>
    </row>
    <row r="572" spans="2:2" ht="12.75" customHeight="1">
      <c r="B572" s="102"/>
    </row>
    <row r="573" spans="2:2" ht="12.75" customHeight="1">
      <c r="B573" s="102"/>
    </row>
    <row r="574" spans="2:2" ht="12.75" customHeight="1">
      <c r="B574" s="102"/>
    </row>
    <row r="575" spans="2:2" ht="12.75" customHeight="1">
      <c r="B575" s="102"/>
    </row>
    <row r="576" spans="2:2" ht="12.75" customHeight="1">
      <c r="B576" s="102"/>
    </row>
    <row r="577" spans="2:2" ht="12.75" customHeight="1">
      <c r="B577" s="102"/>
    </row>
    <row r="578" spans="2:2" ht="12.75" customHeight="1">
      <c r="B578" s="102"/>
    </row>
    <row r="579" spans="2:2" ht="12.75" customHeight="1">
      <c r="B579" s="102"/>
    </row>
    <row r="580" spans="2:2" ht="12.75" customHeight="1">
      <c r="B580" s="102"/>
    </row>
    <row r="581" spans="2:2" ht="12.75" customHeight="1">
      <c r="B581" s="102"/>
    </row>
    <row r="582" spans="2:2" ht="12.75" customHeight="1">
      <c r="B582" s="102"/>
    </row>
    <row r="583" spans="2:2" ht="12.75" customHeight="1">
      <c r="B583" s="102"/>
    </row>
    <row r="584" spans="2:2" ht="12.75" customHeight="1">
      <c r="B584" s="102"/>
    </row>
    <row r="585" spans="2:2" ht="12.75" customHeight="1">
      <c r="B585" s="102"/>
    </row>
    <row r="586" spans="2:2" ht="12.75" customHeight="1">
      <c r="B586" s="102"/>
    </row>
    <row r="587" spans="2:2" ht="12.75" customHeight="1">
      <c r="B587" s="102"/>
    </row>
    <row r="588" spans="2:2" ht="12.75" customHeight="1">
      <c r="B588" s="102"/>
    </row>
    <row r="589" spans="2:2" ht="12.75" customHeight="1">
      <c r="B589" s="102"/>
    </row>
    <row r="590" spans="2:2" ht="12.75" customHeight="1">
      <c r="B590" s="102"/>
    </row>
    <row r="591" spans="2:2" ht="12.75" customHeight="1">
      <c r="B591" s="102"/>
    </row>
    <row r="592" spans="2:2" ht="12.75" customHeight="1">
      <c r="B592" s="102"/>
    </row>
    <row r="593" spans="2:2" ht="12.75" customHeight="1">
      <c r="B593" s="102"/>
    </row>
    <row r="594" spans="2:2" ht="12.75" customHeight="1">
      <c r="B594" s="102"/>
    </row>
    <row r="595" spans="2:2" ht="12.75" customHeight="1">
      <c r="B595" s="102"/>
    </row>
    <row r="596" spans="2:2" ht="12.75" customHeight="1">
      <c r="B596" s="102"/>
    </row>
    <row r="597" spans="2:2" ht="12.75" customHeight="1">
      <c r="B597" s="102"/>
    </row>
    <row r="598" spans="2:2" ht="12.75" customHeight="1">
      <c r="B598" s="102"/>
    </row>
    <row r="599" spans="2:2" ht="12.75" customHeight="1">
      <c r="B599" s="102"/>
    </row>
    <row r="600" spans="2:2" ht="12.75" customHeight="1">
      <c r="B600" s="102"/>
    </row>
    <row r="601" spans="2:2" ht="12.75" customHeight="1">
      <c r="B601" s="102"/>
    </row>
    <row r="602" spans="2:2" ht="12.75" customHeight="1">
      <c r="B602" s="102"/>
    </row>
    <row r="603" spans="2:2" ht="12.75" customHeight="1">
      <c r="B603" s="102"/>
    </row>
    <row r="604" spans="2:2" ht="12.75" customHeight="1">
      <c r="B604" s="102"/>
    </row>
    <row r="605" spans="2:2" ht="12.75" customHeight="1">
      <c r="B605" s="102"/>
    </row>
    <row r="606" spans="2:2" ht="12.75" customHeight="1">
      <c r="B606" s="102"/>
    </row>
    <row r="607" spans="2:2" ht="12.75" customHeight="1">
      <c r="B607" s="102"/>
    </row>
    <row r="608" spans="2:2" ht="12.75" customHeight="1">
      <c r="B608" s="102"/>
    </row>
    <row r="609" spans="2:2" ht="12.75" customHeight="1">
      <c r="B609" s="102"/>
    </row>
    <row r="610" spans="2:2" ht="12.75" customHeight="1">
      <c r="B610" s="102"/>
    </row>
    <row r="611" spans="2:2" ht="12.75" customHeight="1">
      <c r="B611" s="102"/>
    </row>
    <row r="612" spans="2:2" ht="12.75" customHeight="1">
      <c r="B612" s="102"/>
    </row>
    <row r="613" spans="2:2" ht="12.75" customHeight="1">
      <c r="B613" s="102"/>
    </row>
    <row r="614" spans="2:2" ht="12.75" customHeight="1">
      <c r="B614" s="102"/>
    </row>
    <row r="615" spans="2:2" ht="12.75" customHeight="1">
      <c r="B615" s="102"/>
    </row>
    <row r="616" spans="2:2" ht="12.75" customHeight="1">
      <c r="B616" s="102"/>
    </row>
    <row r="617" spans="2:2" ht="12.75" customHeight="1">
      <c r="B617" s="102"/>
    </row>
    <row r="618" spans="2:2" ht="12.75" customHeight="1">
      <c r="B618" s="102"/>
    </row>
    <row r="619" spans="2:2" ht="12.75" customHeight="1">
      <c r="B619" s="102"/>
    </row>
    <row r="620" spans="2:2" ht="12.75" customHeight="1">
      <c r="B620" s="102"/>
    </row>
    <row r="621" spans="2:2" ht="12.75" customHeight="1">
      <c r="B621" s="102"/>
    </row>
    <row r="622" spans="2:2" ht="12.75" customHeight="1">
      <c r="B622" s="102"/>
    </row>
    <row r="623" spans="2:2" ht="12.75" customHeight="1">
      <c r="B623" s="102"/>
    </row>
    <row r="624" spans="2:2" ht="12.75" customHeight="1">
      <c r="B624" s="102"/>
    </row>
    <row r="625" spans="2:2" ht="12.75" customHeight="1">
      <c r="B625" s="102"/>
    </row>
    <row r="626" spans="2:2" ht="12.75" customHeight="1">
      <c r="B626" s="102"/>
    </row>
    <row r="627" spans="2:2" ht="12.75" customHeight="1">
      <c r="B627" s="102"/>
    </row>
    <row r="628" spans="2:2" ht="12.75" customHeight="1">
      <c r="B628" s="102"/>
    </row>
    <row r="629" spans="2:2" ht="12.75" customHeight="1">
      <c r="B629" s="102"/>
    </row>
    <row r="630" spans="2:2" ht="12.75" customHeight="1">
      <c r="B630" s="102"/>
    </row>
    <row r="631" spans="2:2" ht="12.75" customHeight="1">
      <c r="B631" s="102"/>
    </row>
    <row r="632" spans="2:2" ht="12.75" customHeight="1">
      <c r="B632" s="102"/>
    </row>
    <row r="633" spans="2:2" ht="12.75" customHeight="1">
      <c r="B633" s="102"/>
    </row>
    <row r="634" spans="2:2" ht="12.75" customHeight="1">
      <c r="B634" s="102"/>
    </row>
    <row r="635" spans="2:2" ht="12.75" customHeight="1">
      <c r="B635" s="102"/>
    </row>
    <row r="636" spans="2:2" ht="12.75" customHeight="1">
      <c r="B636" s="102"/>
    </row>
    <row r="637" spans="2:2" ht="12.75" customHeight="1">
      <c r="B637" s="102"/>
    </row>
    <row r="638" spans="2:2" ht="12.75" customHeight="1">
      <c r="B638" s="102"/>
    </row>
    <row r="639" spans="2:2" ht="12.75" customHeight="1">
      <c r="B639" s="102"/>
    </row>
    <row r="640" spans="2:2" ht="12.75" customHeight="1">
      <c r="B640" s="102"/>
    </row>
    <row r="641" spans="2:2" ht="12.75" customHeight="1">
      <c r="B641" s="102"/>
    </row>
    <row r="642" spans="2:2" ht="12.75" customHeight="1">
      <c r="B642" s="102"/>
    </row>
    <row r="643" spans="2:2" ht="12.75" customHeight="1">
      <c r="B643" s="102"/>
    </row>
    <row r="644" spans="2:2" ht="12.75" customHeight="1">
      <c r="B644" s="102"/>
    </row>
    <row r="645" spans="2:2" ht="12.75" customHeight="1">
      <c r="B645" s="102"/>
    </row>
    <row r="646" spans="2:2" ht="12.75" customHeight="1">
      <c r="B646" s="102"/>
    </row>
    <row r="647" spans="2:2" ht="12.75" customHeight="1">
      <c r="B647" s="102"/>
    </row>
    <row r="648" spans="2:2" ht="12.75" customHeight="1">
      <c r="B648" s="102"/>
    </row>
    <row r="649" spans="2:2" ht="12.75" customHeight="1">
      <c r="B649" s="102"/>
    </row>
    <row r="650" spans="2:2" ht="12.75" customHeight="1">
      <c r="B650" s="102"/>
    </row>
    <row r="651" spans="2:2" ht="12.75" customHeight="1">
      <c r="B651" s="102"/>
    </row>
    <row r="652" spans="2:2" ht="12.75" customHeight="1">
      <c r="B652" s="102"/>
    </row>
    <row r="653" spans="2:2" ht="12.75" customHeight="1">
      <c r="B653" s="102"/>
    </row>
    <row r="654" spans="2:2" ht="12.75" customHeight="1">
      <c r="B654" s="102"/>
    </row>
    <row r="655" spans="2:2" ht="12.75" customHeight="1">
      <c r="B655" s="102"/>
    </row>
    <row r="656" spans="2:2" ht="12.75" customHeight="1">
      <c r="B656" s="102"/>
    </row>
    <row r="657" spans="2:2" ht="12.75" customHeight="1">
      <c r="B657" s="102"/>
    </row>
    <row r="658" spans="2:2" ht="12.75" customHeight="1">
      <c r="B658" s="102"/>
    </row>
    <row r="659" spans="2:2" ht="12.75" customHeight="1">
      <c r="B659" s="102"/>
    </row>
    <row r="660" spans="2:2" ht="12.75" customHeight="1">
      <c r="B660" s="102"/>
    </row>
    <row r="661" spans="2:2" ht="12.75" customHeight="1">
      <c r="B661" s="102"/>
    </row>
    <row r="662" spans="2:2" ht="12.75" customHeight="1">
      <c r="B662" s="102"/>
    </row>
    <row r="663" spans="2:2" ht="12.75" customHeight="1">
      <c r="B663" s="102"/>
    </row>
    <row r="664" spans="2:2" ht="12.75" customHeight="1">
      <c r="B664" s="102"/>
    </row>
    <row r="665" spans="2:2" ht="12.75" customHeight="1">
      <c r="B665" s="102"/>
    </row>
    <row r="666" spans="2:2" ht="12.75" customHeight="1">
      <c r="B666" s="102"/>
    </row>
    <row r="667" spans="2:2" ht="12.75" customHeight="1">
      <c r="B667" s="102"/>
    </row>
    <row r="668" spans="2:2" ht="12.75" customHeight="1">
      <c r="B668" s="102"/>
    </row>
    <row r="669" spans="2:2" ht="12.75" customHeight="1">
      <c r="B669" s="102"/>
    </row>
    <row r="670" spans="2:2" ht="12.75" customHeight="1">
      <c r="B670" s="102"/>
    </row>
    <row r="671" spans="2:2" ht="12.75" customHeight="1">
      <c r="B671" s="102"/>
    </row>
    <row r="672" spans="2:2" ht="12.75" customHeight="1">
      <c r="B672" s="102"/>
    </row>
    <row r="673" spans="2:2" ht="12.75" customHeight="1">
      <c r="B673" s="102"/>
    </row>
    <row r="674" spans="2:2" ht="12.75" customHeight="1">
      <c r="B674" s="102"/>
    </row>
    <row r="675" spans="2:2" ht="12.75" customHeight="1">
      <c r="B675" s="102"/>
    </row>
    <row r="676" spans="2:2" ht="12.75" customHeight="1">
      <c r="B676" s="102"/>
    </row>
    <row r="677" spans="2:2" ht="12.75" customHeight="1">
      <c r="B677" s="102"/>
    </row>
    <row r="678" spans="2:2" ht="12.75" customHeight="1">
      <c r="B678" s="102"/>
    </row>
    <row r="679" spans="2:2" ht="12.75" customHeight="1">
      <c r="B679" s="102"/>
    </row>
    <row r="680" spans="2:2" ht="12.75" customHeight="1">
      <c r="B680" s="102"/>
    </row>
    <row r="681" spans="2:2" ht="12.75" customHeight="1">
      <c r="B681" s="102"/>
    </row>
    <row r="682" spans="2:2" ht="12.75" customHeight="1">
      <c r="B682" s="102"/>
    </row>
    <row r="683" spans="2:2" ht="12.75" customHeight="1">
      <c r="B683" s="102"/>
    </row>
    <row r="684" spans="2:2" ht="12.75" customHeight="1">
      <c r="B684" s="102"/>
    </row>
    <row r="685" spans="2:2" ht="12.75" customHeight="1">
      <c r="B685" s="102"/>
    </row>
    <row r="686" spans="2:2" ht="12.75" customHeight="1">
      <c r="B686" s="102"/>
    </row>
    <row r="687" spans="2:2" ht="12.75" customHeight="1">
      <c r="B687" s="102"/>
    </row>
    <row r="688" spans="2:2" ht="12.75" customHeight="1">
      <c r="B688" s="102"/>
    </row>
    <row r="689" spans="2:2" ht="12.75" customHeight="1">
      <c r="B689" s="102"/>
    </row>
    <row r="690" spans="2:2" ht="12.75" customHeight="1">
      <c r="B690" s="102"/>
    </row>
    <row r="691" spans="2:2" ht="12.75" customHeight="1">
      <c r="B691" s="102"/>
    </row>
    <row r="692" spans="2:2" ht="12.75" customHeight="1">
      <c r="B692" s="102"/>
    </row>
    <row r="693" spans="2:2" ht="12.75" customHeight="1">
      <c r="B693" s="102"/>
    </row>
    <row r="694" spans="2:2" ht="12.75" customHeight="1">
      <c r="B694" s="102"/>
    </row>
    <row r="695" spans="2:2" ht="12.75" customHeight="1">
      <c r="B695" s="102"/>
    </row>
    <row r="696" spans="2:2" ht="12.75" customHeight="1">
      <c r="B696" s="102"/>
    </row>
    <row r="697" spans="2:2" ht="12.75" customHeight="1">
      <c r="B697" s="102"/>
    </row>
    <row r="698" spans="2:2" ht="12.75" customHeight="1">
      <c r="B698" s="102"/>
    </row>
    <row r="699" spans="2:2" ht="12.75" customHeight="1">
      <c r="B699" s="102"/>
    </row>
    <row r="700" spans="2:2" ht="12.75" customHeight="1">
      <c r="B700" s="102"/>
    </row>
    <row r="701" spans="2:2" ht="12.75" customHeight="1">
      <c r="B701" s="102"/>
    </row>
    <row r="702" spans="2:2" ht="12.75" customHeight="1">
      <c r="B702" s="102"/>
    </row>
    <row r="703" spans="2:2" ht="12.75" customHeight="1">
      <c r="B703" s="102"/>
    </row>
    <row r="704" spans="2:2" ht="12.75" customHeight="1">
      <c r="B704" s="102"/>
    </row>
    <row r="705" spans="2:2" ht="12.75" customHeight="1">
      <c r="B705" s="102"/>
    </row>
    <row r="706" spans="2:2" ht="12.75" customHeight="1">
      <c r="B706" s="102"/>
    </row>
    <row r="707" spans="2:2" ht="12.75" customHeight="1">
      <c r="B707" s="102"/>
    </row>
    <row r="708" spans="2:2" ht="12.75" customHeight="1">
      <c r="B708" s="102"/>
    </row>
    <row r="709" spans="2:2" ht="12.75" customHeight="1">
      <c r="B709" s="102"/>
    </row>
    <row r="710" spans="2:2" ht="12.75" customHeight="1">
      <c r="B710" s="102"/>
    </row>
    <row r="711" spans="2:2" ht="12.75" customHeight="1">
      <c r="B711" s="102"/>
    </row>
    <row r="712" spans="2:2" ht="12.75" customHeight="1">
      <c r="B712" s="102"/>
    </row>
    <row r="713" spans="2:2" ht="12.75" customHeight="1">
      <c r="B713" s="102"/>
    </row>
    <row r="714" spans="2:2" ht="12.75" customHeight="1">
      <c r="B714" s="102"/>
    </row>
    <row r="715" spans="2:2" ht="12.75" customHeight="1">
      <c r="B715" s="102"/>
    </row>
    <row r="716" spans="2:2" ht="12.75" customHeight="1">
      <c r="B716" s="102"/>
    </row>
    <row r="717" spans="2:2" ht="12.75" customHeight="1">
      <c r="B717" s="102"/>
    </row>
    <row r="718" spans="2:2" ht="12.75" customHeight="1">
      <c r="B718" s="102"/>
    </row>
    <row r="719" spans="2:2" ht="12.75" customHeight="1">
      <c r="B719" s="102"/>
    </row>
    <row r="720" spans="2:2" ht="12.75" customHeight="1">
      <c r="B720" s="102"/>
    </row>
    <row r="721" spans="2:2" ht="12.75" customHeight="1">
      <c r="B721" s="102"/>
    </row>
    <row r="722" spans="2:2" ht="12.75" customHeight="1">
      <c r="B722" s="102"/>
    </row>
    <row r="723" spans="2:2" ht="12.75" customHeight="1">
      <c r="B723" s="102"/>
    </row>
    <row r="724" spans="2:2" ht="12.75" customHeight="1">
      <c r="B724" s="102"/>
    </row>
    <row r="725" spans="2:2" ht="12.75" customHeight="1">
      <c r="B725" s="102"/>
    </row>
    <row r="726" spans="2:2" ht="12.75" customHeight="1">
      <c r="B726" s="102"/>
    </row>
    <row r="727" spans="2:2" ht="12.75" customHeight="1">
      <c r="B727" s="102"/>
    </row>
    <row r="728" spans="2:2" ht="12.75" customHeight="1">
      <c r="B728" s="102"/>
    </row>
    <row r="729" spans="2:2" ht="12.75" customHeight="1">
      <c r="B729" s="102"/>
    </row>
    <row r="730" spans="2:2" ht="12.75" customHeight="1">
      <c r="B730" s="102"/>
    </row>
    <row r="731" spans="2:2" ht="12.75" customHeight="1">
      <c r="B731" s="102"/>
    </row>
    <row r="732" spans="2:2" ht="12.75" customHeight="1">
      <c r="B732" s="102"/>
    </row>
    <row r="733" spans="2:2" ht="12.75" customHeight="1">
      <c r="B733" s="102"/>
    </row>
    <row r="734" spans="2:2" ht="12.75" customHeight="1">
      <c r="B734" s="102"/>
    </row>
    <row r="735" spans="2:2" ht="12.75" customHeight="1">
      <c r="B735" s="102"/>
    </row>
    <row r="736" spans="2:2" ht="12.75" customHeight="1">
      <c r="B736" s="102"/>
    </row>
    <row r="737" spans="2:2" ht="12.75" customHeight="1">
      <c r="B737" s="102"/>
    </row>
    <row r="738" spans="2:2" ht="12.75" customHeight="1">
      <c r="B738" s="102"/>
    </row>
    <row r="739" spans="2:2" ht="12.75" customHeight="1">
      <c r="B739" s="102"/>
    </row>
    <row r="740" spans="2:2" ht="12.75" customHeight="1">
      <c r="B740" s="102"/>
    </row>
    <row r="741" spans="2:2" ht="12.75" customHeight="1">
      <c r="B741" s="102"/>
    </row>
    <row r="742" spans="2:2" ht="12.75" customHeight="1">
      <c r="B742" s="102"/>
    </row>
    <row r="743" spans="2:2" ht="12.75" customHeight="1">
      <c r="B743" s="102"/>
    </row>
    <row r="744" spans="2:2" ht="12.75" customHeight="1">
      <c r="B744" s="102"/>
    </row>
    <row r="745" spans="2:2" ht="12.75" customHeight="1">
      <c r="B745" s="102"/>
    </row>
    <row r="746" spans="2:2" ht="12.75" customHeight="1">
      <c r="B746" s="102"/>
    </row>
    <row r="747" spans="2:2" ht="12.75" customHeight="1">
      <c r="B747" s="102"/>
    </row>
    <row r="748" spans="2:2" ht="12.75" customHeight="1">
      <c r="B748" s="102"/>
    </row>
    <row r="749" spans="2:2" ht="12.75" customHeight="1">
      <c r="B749" s="102"/>
    </row>
    <row r="750" spans="2:2" ht="12.75" customHeight="1">
      <c r="B750" s="102"/>
    </row>
    <row r="751" spans="2:2" ht="12.75" customHeight="1">
      <c r="B751" s="102"/>
    </row>
    <row r="752" spans="2:2" ht="12.75" customHeight="1">
      <c r="B752" s="102"/>
    </row>
    <row r="753" spans="2:2" ht="12.75" customHeight="1">
      <c r="B753" s="102"/>
    </row>
    <row r="754" spans="2:2" ht="12.75" customHeight="1">
      <c r="B754" s="102"/>
    </row>
    <row r="755" spans="2:2" ht="12.75" customHeight="1">
      <c r="B755" s="102"/>
    </row>
    <row r="756" spans="2:2" ht="12.75" customHeight="1">
      <c r="B756" s="102"/>
    </row>
    <row r="757" spans="2:2" ht="12.75" customHeight="1">
      <c r="B757" s="102"/>
    </row>
    <row r="758" spans="2:2" ht="12.75" customHeight="1">
      <c r="B758" s="102"/>
    </row>
    <row r="759" spans="2:2" ht="12.75" customHeight="1">
      <c r="B759" s="102"/>
    </row>
    <row r="760" spans="2:2" ht="12.75" customHeight="1">
      <c r="B760" s="102"/>
    </row>
    <row r="761" spans="2:2" ht="12.75" customHeight="1">
      <c r="B761" s="102"/>
    </row>
    <row r="762" spans="2:2" ht="12.75" customHeight="1">
      <c r="B762" s="102"/>
    </row>
    <row r="763" spans="2:2" ht="12.75" customHeight="1">
      <c r="B763" s="102"/>
    </row>
    <row r="764" spans="2:2" ht="12.75" customHeight="1">
      <c r="B764" s="102"/>
    </row>
    <row r="765" spans="2:2" ht="12.75" customHeight="1">
      <c r="B765" s="102"/>
    </row>
    <row r="766" spans="2:2" ht="12.75" customHeight="1">
      <c r="B766" s="102"/>
    </row>
    <row r="767" spans="2:2" ht="12.75" customHeight="1">
      <c r="B767" s="102"/>
    </row>
    <row r="768" spans="2:2" ht="12.75" customHeight="1">
      <c r="B768" s="102"/>
    </row>
    <row r="769" spans="2:2" ht="12.75" customHeight="1">
      <c r="B769" s="102"/>
    </row>
    <row r="770" spans="2:2" ht="12.75" customHeight="1">
      <c r="B770" s="102"/>
    </row>
    <row r="771" spans="2:2" ht="12.75" customHeight="1">
      <c r="B771" s="102"/>
    </row>
    <row r="772" spans="2:2" ht="12.75" customHeight="1">
      <c r="B772" s="102"/>
    </row>
    <row r="773" spans="2:2" ht="12.75" customHeight="1">
      <c r="B773" s="102"/>
    </row>
    <row r="774" spans="2:2" ht="12.75" customHeight="1">
      <c r="B774" s="102"/>
    </row>
    <row r="775" spans="2:2" ht="12.75" customHeight="1">
      <c r="B775" s="102"/>
    </row>
    <row r="776" spans="2:2" ht="12.75" customHeight="1">
      <c r="B776" s="102"/>
    </row>
    <row r="777" spans="2:2" ht="12.75" customHeight="1">
      <c r="B777" s="102"/>
    </row>
    <row r="778" spans="2:2" ht="12.75" customHeight="1">
      <c r="B778" s="102"/>
    </row>
    <row r="779" spans="2:2" ht="12.75" customHeight="1">
      <c r="B779" s="102"/>
    </row>
    <row r="780" spans="2:2" ht="12.75" customHeight="1">
      <c r="B780" s="102"/>
    </row>
    <row r="781" spans="2:2" ht="12.75" customHeight="1">
      <c r="B781" s="102"/>
    </row>
    <row r="782" spans="2:2" ht="12.75" customHeight="1">
      <c r="B782" s="102"/>
    </row>
    <row r="783" spans="2:2" ht="12.75" customHeight="1">
      <c r="B783" s="102"/>
    </row>
    <row r="784" spans="2:2" ht="12.75" customHeight="1">
      <c r="B784" s="102"/>
    </row>
    <row r="785" spans="2:2" ht="12.75" customHeight="1">
      <c r="B785" s="102"/>
    </row>
    <row r="786" spans="2:2" ht="12.75" customHeight="1">
      <c r="B786" s="102"/>
    </row>
    <row r="787" spans="2:2" ht="12.75" customHeight="1">
      <c r="B787" s="102"/>
    </row>
    <row r="788" spans="2:2" ht="12.75" customHeight="1">
      <c r="B788" s="102"/>
    </row>
    <row r="789" spans="2:2" ht="12.75" customHeight="1">
      <c r="B789" s="102"/>
    </row>
    <row r="790" spans="2:2" ht="12.75" customHeight="1">
      <c r="B790" s="102"/>
    </row>
    <row r="791" spans="2:2" ht="12.75" customHeight="1">
      <c r="B791" s="102"/>
    </row>
    <row r="792" spans="2:2" ht="12.75" customHeight="1">
      <c r="B792" s="102"/>
    </row>
    <row r="793" spans="2:2" ht="12.75" customHeight="1">
      <c r="B793" s="102"/>
    </row>
    <row r="794" spans="2:2" ht="12.75" customHeight="1">
      <c r="B794" s="102"/>
    </row>
    <row r="795" spans="2:2" ht="12.75" customHeight="1">
      <c r="B795" s="102"/>
    </row>
    <row r="796" spans="2:2" ht="12.75" customHeight="1">
      <c r="B796" s="102"/>
    </row>
    <row r="797" spans="2:2" ht="12.75" customHeight="1">
      <c r="B797" s="102"/>
    </row>
    <row r="798" spans="2:2" ht="12.75" customHeight="1">
      <c r="B798" s="102"/>
    </row>
    <row r="799" spans="2:2" ht="12.75" customHeight="1">
      <c r="B799" s="102"/>
    </row>
    <row r="800" spans="2:2" ht="12.75" customHeight="1">
      <c r="B800" s="102"/>
    </row>
    <row r="801" spans="2:2" ht="12.75" customHeight="1">
      <c r="B801" s="102"/>
    </row>
    <row r="802" spans="2:2" ht="12.75" customHeight="1">
      <c r="B802" s="102"/>
    </row>
    <row r="803" spans="2:2" ht="12.75" customHeight="1">
      <c r="B803" s="102"/>
    </row>
    <row r="804" spans="2:2" ht="12.75" customHeight="1">
      <c r="B804" s="102"/>
    </row>
    <row r="805" spans="2:2" ht="12.75" customHeight="1">
      <c r="B805" s="102"/>
    </row>
    <row r="806" spans="2:2" ht="12.75" customHeight="1">
      <c r="B806" s="102"/>
    </row>
    <row r="807" spans="2:2" ht="12.75" customHeight="1">
      <c r="B807" s="102"/>
    </row>
    <row r="808" spans="2:2" ht="12.75" customHeight="1">
      <c r="B808" s="102"/>
    </row>
    <row r="809" spans="2:2" ht="12.75" customHeight="1">
      <c r="B809" s="102"/>
    </row>
    <row r="810" spans="2:2" ht="12.75" customHeight="1">
      <c r="B810" s="102"/>
    </row>
    <row r="811" spans="2:2" ht="12.75" customHeight="1">
      <c r="B811" s="102"/>
    </row>
    <row r="812" spans="2:2" ht="12.75" customHeight="1">
      <c r="B812" s="102"/>
    </row>
    <row r="813" spans="2:2" ht="12.75" customHeight="1">
      <c r="B813" s="102"/>
    </row>
    <row r="814" spans="2:2" ht="12.75" customHeight="1">
      <c r="B814" s="102"/>
    </row>
    <row r="815" spans="2:2" ht="12.75" customHeight="1">
      <c r="B815" s="102"/>
    </row>
    <row r="816" spans="2:2" ht="12.75" customHeight="1">
      <c r="B816" s="102"/>
    </row>
    <row r="817" spans="2:2" ht="12.75" customHeight="1">
      <c r="B817" s="102"/>
    </row>
    <row r="818" spans="2:2" ht="12.75" customHeight="1">
      <c r="B818" s="102"/>
    </row>
    <row r="819" spans="2:2" ht="12.75" customHeight="1">
      <c r="B819" s="102"/>
    </row>
    <row r="820" spans="2:2" ht="12.75" customHeight="1">
      <c r="B820" s="102"/>
    </row>
    <row r="821" spans="2:2" ht="12.75" customHeight="1">
      <c r="B821" s="102"/>
    </row>
    <row r="822" spans="2:2" ht="12.75" customHeight="1">
      <c r="B822" s="102"/>
    </row>
    <row r="823" spans="2:2" ht="12.75" customHeight="1">
      <c r="B823" s="102"/>
    </row>
    <row r="824" spans="2:2" ht="12.75" customHeight="1">
      <c r="B824" s="102"/>
    </row>
    <row r="825" spans="2:2" ht="12.75" customHeight="1">
      <c r="B825" s="102"/>
    </row>
    <row r="826" spans="2:2" ht="12.75" customHeight="1">
      <c r="B826" s="102"/>
    </row>
    <row r="827" spans="2:2" ht="12.75" customHeight="1">
      <c r="B827" s="102"/>
    </row>
    <row r="828" spans="2:2" ht="12.75" customHeight="1">
      <c r="B828" s="102"/>
    </row>
    <row r="829" spans="2:2" ht="12.75" customHeight="1">
      <c r="B829" s="102"/>
    </row>
    <row r="830" spans="2:2" ht="12.75" customHeight="1">
      <c r="B830" s="102"/>
    </row>
    <row r="831" spans="2:2" ht="12.75" customHeight="1">
      <c r="B831" s="102"/>
    </row>
    <row r="832" spans="2:2" ht="12.75" customHeight="1">
      <c r="B832" s="102"/>
    </row>
    <row r="833" spans="2:2" ht="12.75" customHeight="1">
      <c r="B833" s="102"/>
    </row>
    <row r="834" spans="2:2" ht="12.75" customHeight="1">
      <c r="B834" s="102"/>
    </row>
    <row r="835" spans="2:2" ht="12.75" customHeight="1">
      <c r="B835" s="102"/>
    </row>
    <row r="836" spans="2:2" ht="12.75" customHeight="1">
      <c r="B836" s="102"/>
    </row>
    <row r="837" spans="2:2" ht="12.75" customHeight="1">
      <c r="B837" s="102"/>
    </row>
    <row r="838" spans="2:2" ht="12.75" customHeight="1">
      <c r="B838" s="102"/>
    </row>
    <row r="839" spans="2:2" ht="12.75" customHeight="1">
      <c r="B839" s="102"/>
    </row>
    <row r="840" spans="2:2" ht="12.75" customHeight="1">
      <c r="B840" s="102"/>
    </row>
    <row r="841" spans="2:2" ht="12.75" customHeight="1">
      <c r="B841" s="102"/>
    </row>
    <row r="842" spans="2:2" ht="12.75" customHeight="1">
      <c r="B842" s="102"/>
    </row>
    <row r="843" spans="2:2" ht="12.75" customHeight="1">
      <c r="B843" s="102"/>
    </row>
    <row r="844" spans="2:2" ht="12.75" customHeight="1">
      <c r="B844" s="102"/>
    </row>
    <row r="845" spans="2:2" ht="12.75" customHeight="1">
      <c r="B845" s="102"/>
    </row>
    <row r="846" spans="2:2" ht="12.75" customHeight="1">
      <c r="B846" s="102"/>
    </row>
    <row r="847" spans="2:2" ht="12.75" customHeight="1">
      <c r="B847" s="102"/>
    </row>
    <row r="848" spans="2:2" ht="12.75" customHeight="1">
      <c r="B848" s="102"/>
    </row>
    <row r="849" spans="2:2" ht="12.75" customHeight="1">
      <c r="B849" s="102"/>
    </row>
    <row r="850" spans="2:2" ht="12.75" customHeight="1">
      <c r="B850" s="102"/>
    </row>
    <row r="851" spans="2:2" ht="12.75" customHeight="1">
      <c r="B851" s="102"/>
    </row>
    <row r="852" spans="2:2" ht="12.75" customHeight="1">
      <c r="B852" s="102"/>
    </row>
    <row r="853" spans="2:2" ht="12.75" customHeight="1">
      <c r="B853" s="102"/>
    </row>
    <row r="854" spans="2:2" ht="12.75" customHeight="1">
      <c r="B854" s="102"/>
    </row>
    <row r="855" spans="2:2" ht="12.75" customHeight="1">
      <c r="B855" s="102"/>
    </row>
    <row r="856" spans="2:2" ht="12.75" customHeight="1">
      <c r="B856" s="102"/>
    </row>
    <row r="857" spans="2:2" ht="12.75" customHeight="1">
      <c r="B857" s="102"/>
    </row>
    <row r="858" spans="2:2" ht="12.75" customHeight="1">
      <c r="B858" s="102"/>
    </row>
    <row r="859" spans="2:2" ht="12.75" customHeight="1">
      <c r="B859" s="102"/>
    </row>
    <row r="860" spans="2:2" ht="12.75" customHeight="1">
      <c r="B860" s="102"/>
    </row>
    <row r="861" spans="2:2" ht="12.75" customHeight="1">
      <c r="B861" s="102"/>
    </row>
    <row r="862" spans="2:2" ht="12.75" customHeight="1">
      <c r="B862" s="102"/>
    </row>
    <row r="863" spans="2:2" ht="12.75" customHeight="1">
      <c r="B863" s="102"/>
    </row>
    <row r="864" spans="2:2" ht="12.75" customHeight="1">
      <c r="B864" s="102"/>
    </row>
    <row r="865" spans="2:2" ht="12.75" customHeight="1">
      <c r="B865" s="102"/>
    </row>
    <row r="866" spans="2:2" ht="12.75" customHeight="1">
      <c r="B866" s="102"/>
    </row>
    <row r="867" spans="2:2" ht="12.75" customHeight="1">
      <c r="B867" s="102"/>
    </row>
    <row r="868" spans="2:2" ht="12.75" customHeight="1">
      <c r="B868" s="102"/>
    </row>
    <row r="869" spans="2:2" ht="12.75" customHeight="1">
      <c r="B869" s="102"/>
    </row>
    <row r="870" spans="2:2" ht="12.75" customHeight="1">
      <c r="B870" s="102"/>
    </row>
    <row r="871" spans="2:2" ht="12.75" customHeight="1">
      <c r="B871" s="102"/>
    </row>
    <row r="872" spans="2:2" ht="12.75" customHeight="1">
      <c r="B872" s="102"/>
    </row>
    <row r="873" spans="2:2" ht="12.75" customHeight="1">
      <c r="B873" s="102"/>
    </row>
    <row r="874" spans="2:2" ht="12.75" customHeight="1">
      <c r="B874" s="102"/>
    </row>
    <row r="875" spans="2:2" ht="12.75" customHeight="1">
      <c r="B875" s="102"/>
    </row>
    <row r="876" spans="2:2" ht="12.75" customHeight="1">
      <c r="B876" s="102"/>
    </row>
    <row r="877" spans="2:2" ht="12.75" customHeight="1">
      <c r="B877" s="102"/>
    </row>
    <row r="878" spans="2:2" ht="12.75" customHeight="1">
      <c r="B878" s="102"/>
    </row>
    <row r="879" spans="2:2" ht="12.75" customHeight="1">
      <c r="B879" s="102"/>
    </row>
    <row r="880" spans="2:2" ht="12.75" customHeight="1">
      <c r="B880" s="102"/>
    </row>
    <row r="881" spans="2:2" ht="12.75" customHeight="1">
      <c r="B881" s="102"/>
    </row>
    <row r="882" spans="2:2" ht="12.75" customHeight="1">
      <c r="B882" s="102"/>
    </row>
    <row r="883" spans="2:2" ht="12.75" customHeight="1">
      <c r="B883" s="102"/>
    </row>
    <row r="884" spans="2:2" ht="12.75" customHeight="1">
      <c r="B884" s="102"/>
    </row>
    <row r="885" spans="2:2" ht="12.75" customHeight="1">
      <c r="B885" s="102"/>
    </row>
    <row r="886" spans="2:2" ht="12.75" customHeight="1">
      <c r="B886" s="102"/>
    </row>
    <row r="887" spans="2:2" ht="12.75" customHeight="1">
      <c r="B887" s="102"/>
    </row>
    <row r="888" spans="2:2" ht="12.75" customHeight="1">
      <c r="B888" s="102"/>
    </row>
    <row r="889" spans="2:2" ht="12.75" customHeight="1">
      <c r="B889" s="102"/>
    </row>
    <row r="890" spans="2:2" ht="12.75" customHeight="1">
      <c r="B890" s="102"/>
    </row>
    <row r="891" spans="2:2" ht="12.75" customHeight="1">
      <c r="B891" s="102"/>
    </row>
    <row r="892" spans="2:2" ht="12.75" customHeight="1">
      <c r="B892" s="102"/>
    </row>
    <row r="893" spans="2:2" ht="12.75" customHeight="1">
      <c r="B893" s="102"/>
    </row>
    <row r="894" spans="2:2" ht="12.75" customHeight="1">
      <c r="B894" s="102"/>
    </row>
    <row r="895" spans="2:2" ht="12.75" customHeight="1">
      <c r="B895" s="102"/>
    </row>
    <row r="896" spans="2:2" ht="12.75" customHeight="1">
      <c r="B896" s="102"/>
    </row>
    <row r="897" spans="2:2" ht="12.75" customHeight="1">
      <c r="B897" s="102"/>
    </row>
    <row r="898" spans="2:2" ht="12.75" customHeight="1">
      <c r="B898" s="102"/>
    </row>
    <row r="899" spans="2:2" ht="12.75" customHeight="1">
      <c r="B899" s="102"/>
    </row>
    <row r="900" spans="2:2" ht="12.75" customHeight="1">
      <c r="B900" s="102"/>
    </row>
    <row r="901" spans="2:2" ht="12.75" customHeight="1">
      <c r="B901" s="102"/>
    </row>
    <row r="902" spans="2:2" ht="12.75" customHeight="1">
      <c r="B902" s="102"/>
    </row>
    <row r="903" spans="2:2" ht="12.75" customHeight="1">
      <c r="B903" s="102"/>
    </row>
    <row r="904" spans="2:2" ht="12.75" customHeight="1">
      <c r="B904" s="102"/>
    </row>
    <row r="905" spans="2:2" ht="12.75" customHeight="1">
      <c r="B905" s="102"/>
    </row>
    <row r="906" spans="2:2" ht="12.75" customHeight="1">
      <c r="B906" s="102"/>
    </row>
    <row r="907" spans="2:2" ht="12.75" customHeight="1">
      <c r="B907" s="102"/>
    </row>
    <row r="908" spans="2:2" ht="12.75" customHeight="1">
      <c r="B908" s="102"/>
    </row>
    <row r="909" spans="2:2" ht="12.75" customHeight="1">
      <c r="B909" s="102"/>
    </row>
    <row r="910" spans="2:2" ht="12.75" customHeight="1">
      <c r="B910" s="102"/>
    </row>
    <row r="911" spans="2:2" ht="12.75" customHeight="1">
      <c r="B911" s="102"/>
    </row>
    <row r="912" spans="2:2" ht="12.75" customHeight="1">
      <c r="B912" s="102"/>
    </row>
    <row r="913" spans="2:2" ht="12.75" customHeight="1">
      <c r="B913" s="102"/>
    </row>
    <row r="914" spans="2:2" ht="12.75" customHeight="1">
      <c r="B914" s="102"/>
    </row>
    <row r="915" spans="2:2" ht="12.75" customHeight="1">
      <c r="B915" s="102"/>
    </row>
    <row r="916" spans="2:2" ht="12.75" customHeight="1">
      <c r="B916" s="102"/>
    </row>
    <row r="917" spans="2:2" ht="12.75" customHeight="1">
      <c r="B917" s="102"/>
    </row>
    <row r="918" spans="2:2" ht="12.75" customHeight="1">
      <c r="B918" s="102"/>
    </row>
    <row r="919" spans="2:2" ht="12.75" customHeight="1">
      <c r="B919" s="102"/>
    </row>
    <row r="920" spans="2:2" ht="12.75" customHeight="1">
      <c r="B920" s="102"/>
    </row>
    <row r="921" spans="2:2" ht="12.75" customHeight="1">
      <c r="B921" s="102"/>
    </row>
    <row r="922" spans="2:2" ht="12.75" customHeight="1">
      <c r="B922" s="102"/>
    </row>
    <row r="923" spans="2:2" ht="12.75" customHeight="1">
      <c r="B923" s="102"/>
    </row>
    <row r="924" spans="2:2" ht="12.75" customHeight="1">
      <c r="B924" s="102"/>
    </row>
    <row r="925" spans="2:2" ht="12.75" customHeight="1">
      <c r="B925" s="102"/>
    </row>
    <row r="926" spans="2:2" ht="12.75" customHeight="1">
      <c r="B926" s="102"/>
    </row>
    <row r="927" spans="2:2" ht="12.75" customHeight="1">
      <c r="B927" s="102"/>
    </row>
    <row r="928" spans="2:2" ht="12.75" customHeight="1">
      <c r="B928" s="102"/>
    </row>
    <row r="929" spans="2:2" ht="12.75" customHeight="1">
      <c r="B929" s="102"/>
    </row>
    <row r="930" spans="2:2" ht="12.75" customHeight="1">
      <c r="B930" s="102"/>
    </row>
    <row r="931" spans="2:2" ht="12.75" customHeight="1">
      <c r="B931" s="102"/>
    </row>
    <row r="932" spans="2:2" ht="12.75" customHeight="1">
      <c r="B932" s="102"/>
    </row>
    <row r="933" spans="2:2" ht="12.75" customHeight="1">
      <c r="B933" s="102"/>
    </row>
    <row r="934" spans="2:2" ht="12.75" customHeight="1">
      <c r="B934" s="102"/>
    </row>
    <row r="935" spans="2:2" ht="12.75" customHeight="1">
      <c r="B935" s="102"/>
    </row>
    <row r="936" spans="2:2" ht="12.75" customHeight="1">
      <c r="B936" s="102"/>
    </row>
    <row r="937" spans="2:2" ht="12.75" customHeight="1">
      <c r="B937" s="102"/>
    </row>
    <row r="938" spans="2:2" ht="12.75" customHeight="1">
      <c r="B938" s="102"/>
    </row>
    <row r="939" spans="2:2" ht="12.75" customHeight="1">
      <c r="B939" s="102"/>
    </row>
    <row r="940" spans="2:2" ht="12.75" customHeight="1">
      <c r="B940" s="102"/>
    </row>
    <row r="941" spans="2:2" ht="12.75" customHeight="1">
      <c r="B941" s="102"/>
    </row>
    <row r="942" spans="2:2" ht="12.75" customHeight="1">
      <c r="B942" s="102"/>
    </row>
    <row r="943" spans="2:2" ht="12.75" customHeight="1">
      <c r="B943" s="102"/>
    </row>
    <row r="944" spans="2:2" ht="12.75" customHeight="1">
      <c r="B944" s="102"/>
    </row>
    <row r="945" spans="2:2" ht="12.75" customHeight="1">
      <c r="B945" s="102"/>
    </row>
    <row r="946" spans="2:2" ht="12.75" customHeight="1">
      <c r="B946" s="102"/>
    </row>
    <row r="947" spans="2:2" ht="12.75" customHeight="1">
      <c r="B947" s="102"/>
    </row>
    <row r="948" spans="2:2" ht="12.75" customHeight="1">
      <c r="B948" s="102"/>
    </row>
    <row r="949" spans="2:2" ht="12.75" customHeight="1">
      <c r="B949" s="102"/>
    </row>
    <row r="950" spans="2:2" ht="12.75" customHeight="1">
      <c r="B950" s="102"/>
    </row>
    <row r="951" spans="2:2" ht="12.75" customHeight="1">
      <c r="B951" s="102"/>
    </row>
    <row r="952" spans="2:2" ht="12.75" customHeight="1">
      <c r="B952" s="102"/>
    </row>
    <row r="953" spans="2:2" ht="12.75" customHeight="1">
      <c r="B953" s="102"/>
    </row>
    <row r="954" spans="2:2" ht="12.75" customHeight="1">
      <c r="B954" s="102"/>
    </row>
    <row r="955" spans="2:2" ht="12.75" customHeight="1">
      <c r="B955" s="102"/>
    </row>
    <row r="956" spans="2:2" ht="12.75" customHeight="1">
      <c r="B956" s="102"/>
    </row>
    <row r="957" spans="2:2" ht="12.75" customHeight="1">
      <c r="B957" s="102"/>
    </row>
    <row r="958" spans="2:2" ht="12.75" customHeight="1">
      <c r="B958" s="102"/>
    </row>
    <row r="959" spans="2:2" ht="12.75" customHeight="1">
      <c r="B959" s="102"/>
    </row>
    <row r="960" spans="2:2" ht="12.75" customHeight="1">
      <c r="B960" s="102"/>
    </row>
    <row r="961" spans="2:2" ht="12.75" customHeight="1">
      <c r="B961" s="102"/>
    </row>
    <row r="962" spans="2:2" ht="12.75" customHeight="1">
      <c r="B962" s="102"/>
    </row>
    <row r="963" spans="2:2" ht="12.75" customHeight="1">
      <c r="B963" s="102"/>
    </row>
    <row r="964" spans="2:2" ht="12.75" customHeight="1">
      <c r="B964" s="102"/>
    </row>
    <row r="965" spans="2:2" ht="12.75" customHeight="1">
      <c r="B965" s="102"/>
    </row>
    <row r="966" spans="2:2" ht="12.75" customHeight="1">
      <c r="B966" s="102"/>
    </row>
    <row r="967" spans="2:2" ht="12.75" customHeight="1">
      <c r="B967" s="102"/>
    </row>
    <row r="968" spans="2:2" ht="12.75" customHeight="1">
      <c r="B968" s="102"/>
    </row>
    <row r="969" spans="2:2" ht="12.75" customHeight="1">
      <c r="B969" s="102"/>
    </row>
    <row r="970" spans="2:2" ht="12.75" customHeight="1">
      <c r="B970" s="102"/>
    </row>
    <row r="971" spans="2:2" ht="12.75" customHeight="1">
      <c r="B971" s="102"/>
    </row>
    <row r="972" spans="2:2" ht="12.75" customHeight="1">
      <c r="B972" s="102"/>
    </row>
    <row r="973" spans="2:2" ht="12.75" customHeight="1">
      <c r="B973" s="102"/>
    </row>
    <row r="974" spans="2:2" ht="12.75" customHeight="1">
      <c r="B974" s="102"/>
    </row>
    <row r="975" spans="2:2" ht="12.75" customHeight="1">
      <c r="B975" s="102"/>
    </row>
    <row r="976" spans="2:2" ht="12.75" customHeight="1">
      <c r="B976" s="102"/>
    </row>
    <row r="977" spans="2:2" ht="12.75" customHeight="1">
      <c r="B977" s="102"/>
    </row>
    <row r="978" spans="2:2" ht="12.75" customHeight="1">
      <c r="B978" s="102"/>
    </row>
    <row r="979" spans="2:2" ht="12.75" customHeight="1">
      <c r="B979" s="102"/>
    </row>
    <row r="980" spans="2:2" ht="12.75" customHeight="1">
      <c r="B980" s="102"/>
    </row>
    <row r="981" spans="2:2" ht="12.75" customHeight="1">
      <c r="B981" s="102"/>
    </row>
    <row r="982" spans="2:2" ht="12.75" customHeight="1">
      <c r="B982" s="102"/>
    </row>
    <row r="983" spans="2:2" ht="12.75" customHeight="1">
      <c r="B983" s="102"/>
    </row>
    <row r="984" spans="2:2" ht="12.75" customHeight="1">
      <c r="B984" s="102"/>
    </row>
    <row r="985" spans="2:2" ht="12.75" customHeight="1">
      <c r="B985" s="102"/>
    </row>
    <row r="986" spans="2:2" ht="12.75" customHeight="1">
      <c r="B986" s="102"/>
    </row>
    <row r="987" spans="2:2" ht="12.75" customHeight="1">
      <c r="B987" s="102"/>
    </row>
    <row r="988" spans="2:2" ht="12.75" customHeight="1">
      <c r="B988" s="102"/>
    </row>
    <row r="989" spans="2:2" ht="12.75" customHeight="1">
      <c r="B989" s="102"/>
    </row>
    <row r="990" spans="2:2" ht="12.75" customHeight="1">
      <c r="B990" s="102"/>
    </row>
    <row r="991" spans="2:2" ht="12.75" customHeight="1">
      <c r="B991" s="102"/>
    </row>
    <row r="992" spans="2:2" ht="12.75" customHeight="1">
      <c r="B992" s="102"/>
    </row>
    <row r="993" spans="2:2" ht="12.75" customHeight="1">
      <c r="B993" s="102"/>
    </row>
    <row r="994" spans="2:2" ht="12.75" customHeight="1">
      <c r="B994" s="102"/>
    </row>
    <row r="995" spans="2:2" ht="12.75" customHeight="1">
      <c r="B995" s="102"/>
    </row>
    <row r="996" spans="2:2" ht="12.75" customHeight="1">
      <c r="B996" s="102"/>
    </row>
    <row r="997" spans="2:2" ht="12.75" customHeight="1">
      <c r="B997" s="102"/>
    </row>
    <row r="998" spans="2:2" ht="12.75" customHeight="1">
      <c r="B998" s="102"/>
    </row>
    <row r="999" spans="2:2" ht="12.75" customHeight="1">
      <c r="B999" s="102"/>
    </row>
    <row r="1000" spans="2:2" ht="12.75" customHeight="1">
      <c r="B1000" s="102"/>
    </row>
  </sheetData>
  <mergeCells count="1">
    <mergeCell ref="A1:C1"/>
  </mergeCells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33203125" defaultRowHeight="15" customHeight="1"/>
  <cols>
    <col min="1" max="26" width="10.77734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PULJE 1</vt:lpstr>
      <vt:lpstr>PULJE 2</vt:lpstr>
      <vt:lpstr>PULJE 3</vt:lpstr>
      <vt:lpstr>PULJE 4</vt:lpstr>
      <vt:lpstr>PULJE 5</vt:lpstr>
      <vt:lpstr>PULJE 6</vt:lpstr>
      <vt:lpstr>Meltzer-Faber</vt:lpstr>
      <vt:lpstr>Module1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Nicolai Roness</cp:lastModifiedBy>
  <cp:lastPrinted>2020-10-17T06:46:28Z</cp:lastPrinted>
  <dcterms:created xsi:type="dcterms:W3CDTF">2001-08-31T20:44:44Z</dcterms:created>
  <dcterms:modified xsi:type="dcterms:W3CDTF">2020-10-20T09:49:20Z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