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a3f501b441fa9fa8/Skrivebord/"/>
    </mc:Choice>
  </mc:AlternateContent>
  <xr:revisionPtr revIDLastSave="22" documentId="8_{6BA0EBE6-2DF1-4544-81E4-46CF932E5F30}" xr6:coauthVersionLast="47" xr6:coauthVersionMax="47" xr10:uidLastSave="{CB565035-73B1-43F7-AFE9-7CDF0CF13BBF}"/>
  <bookViews>
    <workbookView xWindow="-110" yWindow="-110" windowWidth="19420" windowHeight="10300" activeTab="4" xr2:uid="{00000000-000D-0000-FFFF-FFFF00000000}"/>
  </bookViews>
  <sheets>
    <sheet name="Pulje 1" sheetId="34" r:id="rId1"/>
    <sheet name="Pulje 2" sheetId="44" r:id="rId2"/>
    <sheet name="Pulje 3" sheetId="46" r:id="rId3"/>
    <sheet name="Pulje 4" sheetId="42" r:id="rId4"/>
    <sheet name="Pulje 5" sheetId="47" r:id="rId5"/>
    <sheet name="Ark1" sheetId="43" r:id="rId6"/>
    <sheet name="Meltzer-Faber" sheetId="23" state="hidden" r:id="rId7"/>
    <sheet name="Module1" sheetId="2" state="veryHidden" r:id="rId8"/>
  </sheets>
  <definedNames>
    <definedName name="_xlnm.Print_Area" localSheetId="0">'Pulje 1'!$C$1:$V$38</definedName>
    <definedName name="_xlnm.Print_Area" localSheetId="1">'Pulje 2'!$C$1:$V$38</definedName>
    <definedName name="_xlnm.Print_Area" localSheetId="2">'Pulje 3'!$C$1:$V$38</definedName>
    <definedName name="_xlnm.Print_Area" localSheetId="3">'Pulje 4'!$C$1:$V$38</definedName>
    <definedName name="_xlnm.Print_Area" localSheetId="4">'Pulje 5'!$C$1:$V$38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6" i="47" l="1"/>
  <c r="Q16" i="47"/>
  <c r="R16" i="47"/>
  <c r="S16" i="47"/>
  <c r="AA25" i="47"/>
  <c r="Z25" i="47"/>
  <c r="Y24" i="47"/>
  <c r="AD24" i="47"/>
  <c r="X24" i="47"/>
  <c r="Z24" i="47"/>
  <c r="AA24" i="47"/>
  <c r="T24" i="47"/>
  <c r="Q24" i="47"/>
  <c r="P24" i="47"/>
  <c r="R24" i="47"/>
  <c r="Y23" i="47"/>
  <c r="AD23" i="47"/>
  <c r="X23" i="47"/>
  <c r="Z23" i="47"/>
  <c r="AA23" i="47"/>
  <c r="T23" i="47"/>
  <c r="Q23" i="47"/>
  <c r="P23" i="47"/>
  <c r="R23" i="47"/>
  <c r="Y22" i="47"/>
  <c r="Z22" i="47"/>
  <c r="AA22" i="47"/>
  <c r="AB22" i="47"/>
  <c r="AD22" i="47"/>
  <c r="X22" i="47"/>
  <c r="T22" i="47"/>
  <c r="Q22" i="47"/>
  <c r="P22" i="47"/>
  <c r="R22" i="47"/>
  <c r="Y21" i="47"/>
  <c r="Z21" i="47"/>
  <c r="AA21" i="47"/>
  <c r="AB21" i="47"/>
  <c r="AD21" i="47"/>
  <c r="X21" i="47"/>
  <c r="T21" i="47"/>
  <c r="Q21" i="47"/>
  <c r="P21" i="47"/>
  <c r="R21" i="47"/>
  <c r="Y20" i="47"/>
  <c r="AD20" i="47"/>
  <c r="X20" i="47"/>
  <c r="Z20" i="47"/>
  <c r="AA20" i="47"/>
  <c r="T20" i="47"/>
  <c r="Q20" i="47"/>
  <c r="R20" i="47"/>
  <c r="Y19" i="47"/>
  <c r="AD19" i="47"/>
  <c r="X19" i="47"/>
  <c r="Z19" i="47"/>
  <c r="AA19" i="47"/>
  <c r="T19" i="47"/>
  <c r="Y18" i="47"/>
  <c r="X18" i="47"/>
  <c r="Z18" i="47"/>
  <c r="AA18" i="47"/>
  <c r="T18" i="47"/>
  <c r="Y17" i="47"/>
  <c r="X17" i="47"/>
  <c r="Z17" i="47"/>
  <c r="AA17" i="47"/>
  <c r="T17" i="47"/>
  <c r="Y16" i="47"/>
  <c r="X16" i="47"/>
  <c r="Z16" i="47"/>
  <c r="AA16" i="47"/>
  <c r="T16" i="47"/>
  <c r="Y15" i="47"/>
  <c r="X15" i="47"/>
  <c r="Z15" i="47"/>
  <c r="AA15" i="47"/>
  <c r="T15" i="47"/>
  <c r="Q15" i="47"/>
  <c r="P15" i="47"/>
  <c r="R15" i="47"/>
  <c r="Y14" i="47"/>
  <c r="X14" i="47"/>
  <c r="Z14" i="47"/>
  <c r="AA14" i="47"/>
  <c r="T14" i="47"/>
  <c r="Q14" i="47"/>
  <c r="P14" i="47"/>
  <c r="R14" i="47"/>
  <c r="Y13" i="47"/>
  <c r="X13" i="47"/>
  <c r="Z13" i="47"/>
  <c r="AA13" i="47"/>
  <c r="Q13" i="47"/>
  <c r="P13" i="47"/>
  <c r="R13" i="47"/>
  <c r="Y12" i="47"/>
  <c r="X12" i="47"/>
  <c r="Z12" i="47"/>
  <c r="AA12" i="47"/>
  <c r="Q12" i="47"/>
  <c r="R12" i="47"/>
  <c r="Y11" i="47"/>
  <c r="X11" i="47"/>
  <c r="Z11" i="47"/>
  <c r="AA11" i="47"/>
  <c r="Q11" i="47"/>
  <c r="P11" i="47"/>
  <c r="R11" i="47"/>
  <c r="Y10" i="47"/>
  <c r="X10" i="47"/>
  <c r="Z10" i="47"/>
  <c r="AA10" i="47"/>
  <c r="Q10" i="47"/>
  <c r="R10" i="47"/>
  <c r="Y9" i="47"/>
  <c r="X9" i="47"/>
  <c r="Z9" i="47"/>
  <c r="AA9" i="47"/>
  <c r="Q9" i="47"/>
  <c r="P9" i="47"/>
  <c r="R9" i="47"/>
  <c r="AA25" i="46"/>
  <c r="Z25" i="46"/>
  <c r="Y24" i="46"/>
  <c r="X24" i="46"/>
  <c r="Z24" i="46"/>
  <c r="AA24" i="46"/>
  <c r="T24" i="46"/>
  <c r="Q24" i="46"/>
  <c r="P24" i="46"/>
  <c r="R24" i="46"/>
  <c r="Y23" i="46"/>
  <c r="X23" i="46"/>
  <c r="Z23" i="46"/>
  <c r="AA23" i="46"/>
  <c r="T23" i="46"/>
  <c r="Q23" i="46"/>
  <c r="P23" i="46"/>
  <c r="R23" i="46"/>
  <c r="Y22" i="46"/>
  <c r="X22" i="46"/>
  <c r="Z22" i="46"/>
  <c r="AA22" i="46"/>
  <c r="Q22" i="46"/>
  <c r="R22" i="46"/>
  <c r="Y21" i="46"/>
  <c r="X21" i="46"/>
  <c r="Z21" i="46"/>
  <c r="AA21" i="46"/>
  <c r="Q21" i="46"/>
  <c r="P21" i="46"/>
  <c r="R21" i="46"/>
  <c r="Y20" i="46"/>
  <c r="X20" i="46"/>
  <c r="Z20" i="46"/>
  <c r="AA20" i="46"/>
  <c r="Q20" i="46"/>
  <c r="P20" i="46"/>
  <c r="R20" i="46"/>
  <c r="Y19" i="46"/>
  <c r="X19" i="46"/>
  <c r="Z19" i="46"/>
  <c r="AA19" i="46"/>
  <c r="Q19" i="46"/>
  <c r="P19" i="46"/>
  <c r="R19" i="46"/>
  <c r="Y18" i="46"/>
  <c r="X18" i="46"/>
  <c r="Z18" i="46"/>
  <c r="AA18" i="46"/>
  <c r="Q18" i="46"/>
  <c r="P18" i="46"/>
  <c r="R18" i="46"/>
  <c r="Y17" i="46"/>
  <c r="X17" i="46"/>
  <c r="Z17" i="46"/>
  <c r="AA17" i="46"/>
  <c r="Q17" i="46"/>
  <c r="P17" i="46"/>
  <c r="R17" i="46"/>
  <c r="Y16" i="46"/>
  <c r="X16" i="46"/>
  <c r="Z16" i="46"/>
  <c r="AA16" i="46"/>
  <c r="T16" i="46"/>
  <c r="Q16" i="46"/>
  <c r="P16" i="46"/>
  <c r="R16" i="46"/>
  <c r="Y15" i="46"/>
  <c r="X15" i="46"/>
  <c r="Z15" i="46"/>
  <c r="AA15" i="46"/>
  <c r="T15" i="46"/>
  <c r="Q15" i="46"/>
  <c r="P15" i="46"/>
  <c r="R15" i="46"/>
  <c r="Y14" i="46"/>
  <c r="X14" i="46"/>
  <c r="Z14" i="46"/>
  <c r="AA14" i="46"/>
  <c r="T14" i="46"/>
  <c r="Q14" i="46"/>
  <c r="P14" i="46"/>
  <c r="R14" i="46"/>
  <c r="Y13" i="46"/>
  <c r="X13" i="46"/>
  <c r="Z13" i="46"/>
  <c r="AA13" i="46"/>
  <c r="T13" i="46"/>
  <c r="Q13" i="46"/>
  <c r="P13" i="46"/>
  <c r="R13" i="46"/>
  <c r="Y12" i="46"/>
  <c r="X12" i="46"/>
  <c r="Z12" i="46"/>
  <c r="AA12" i="46"/>
  <c r="T12" i="46"/>
  <c r="Q12" i="46"/>
  <c r="P12" i="46"/>
  <c r="R12" i="46"/>
  <c r="Y11" i="46"/>
  <c r="X11" i="46"/>
  <c r="Z11" i="46"/>
  <c r="AA11" i="46"/>
  <c r="T11" i="46"/>
  <c r="Q11" i="46"/>
  <c r="P11" i="46"/>
  <c r="R11" i="46"/>
  <c r="Y10" i="46"/>
  <c r="X10" i="46"/>
  <c r="Z10" i="46"/>
  <c r="AA10" i="46"/>
  <c r="T10" i="46"/>
  <c r="Q10" i="46"/>
  <c r="P10" i="46"/>
  <c r="R10" i="46"/>
  <c r="Y9" i="46"/>
  <c r="X9" i="46"/>
  <c r="Z9" i="46"/>
  <c r="AA9" i="46"/>
  <c r="T9" i="46"/>
  <c r="Q9" i="46"/>
  <c r="P9" i="46"/>
  <c r="R9" i="46"/>
  <c r="AA25" i="44"/>
  <c r="Z25" i="44"/>
  <c r="Y24" i="44"/>
  <c r="X24" i="44"/>
  <c r="Z24" i="44"/>
  <c r="AA24" i="44"/>
  <c r="T24" i="44"/>
  <c r="Q24" i="44"/>
  <c r="R24" i="44"/>
  <c r="Y23" i="44"/>
  <c r="X23" i="44"/>
  <c r="Z23" i="44"/>
  <c r="AA23" i="44"/>
  <c r="T23" i="44"/>
  <c r="Q23" i="44"/>
  <c r="P23" i="44"/>
  <c r="R23" i="44"/>
  <c r="Y22" i="44"/>
  <c r="X22" i="44"/>
  <c r="Z22" i="44"/>
  <c r="AA22" i="44"/>
  <c r="T22" i="44"/>
  <c r="Q22" i="44"/>
  <c r="P22" i="44"/>
  <c r="R22" i="44"/>
  <c r="Y21" i="44"/>
  <c r="X21" i="44"/>
  <c r="Z21" i="44"/>
  <c r="AA21" i="44"/>
  <c r="T21" i="44"/>
  <c r="Q21" i="44"/>
  <c r="P21" i="44"/>
  <c r="R21" i="44"/>
  <c r="Y20" i="44"/>
  <c r="X20" i="44"/>
  <c r="Z20" i="44"/>
  <c r="AA20" i="44"/>
  <c r="T20" i="44"/>
  <c r="Q20" i="44"/>
  <c r="R20" i="44"/>
  <c r="Y19" i="44"/>
  <c r="X19" i="44"/>
  <c r="Z19" i="44"/>
  <c r="AA19" i="44"/>
  <c r="T19" i="44"/>
  <c r="Q19" i="44"/>
  <c r="P19" i="44"/>
  <c r="R19" i="44"/>
  <c r="Y18" i="44"/>
  <c r="X18" i="44"/>
  <c r="Z18" i="44"/>
  <c r="AA18" i="44"/>
  <c r="T18" i="44"/>
  <c r="Q18" i="44"/>
  <c r="P18" i="44"/>
  <c r="R18" i="44"/>
  <c r="Y17" i="44"/>
  <c r="X17" i="44"/>
  <c r="Z17" i="44"/>
  <c r="AA17" i="44"/>
  <c r="T17" i="44"/>
  <c r="Q17" i="44"/>
  <c r="P17" i="44"/>
  <c r="R17" i="44"/>
  <c r="Y16" i="44"/>
  <c r="X16" i="44"/>
  <c r="Z16" i="44"/>
  <c r="AA16" i="44"/>
  <c r="T16" i="44"/>
  <c r="Q16" i="44"/>
  <c r="P16" i="44"/>
  <c r="R16" i="44"/>
  <c r="Y15" i="44"/>
  <c r="X15" i="44"/>
  <c r="Z15" i="44"/>
  <c r="AA15" i="44"/>
  <c r="T15" i="44"/>
  <c r="Q15" i="44"/>
  <c r="P15" i="44"/>
  <c r="R15" i="44"/>
  <c r="Y14" i="44"/>
  <c r="X14" i="44"/>
  <c r="Z14" i="44"/>
  <c r="AA14" i="44"/>
  <c r="T14" i="44"/>
  <c r="Q14" i="44"/>
  <c r="P14" i="44"/>
  <c r="R14" i="44"/>
  <c r="Y13" i="44"/>
  <c r="X13" i="44"/>
  <c r="Z13" i="44"/>
  <c r="AA13" i="44"/>
  <c r="T13" i="44"/>
  <c r="Q13" i="44"/>
  <c r="P13" i="44"/>
  <c r="R13" i="44"/>
  <c r="Y12" i="44"/>
  <c r="X12" i="44"/>
  <c r="Z12" i="44"/>
  <c r="AA12" i="44"/>
  <c r="T12" i="44"/>
  <c r="Q12" i="44"/>
  <c r="P12" i="44"/>
  <c r="R12" i="44"/>
  <c r="Y11" i="44"/>
  <c r="X11" i="44"/>
  <c r="Z11" i="44"/>
  <c r="AA11" i="44"/>
  <c r="T11" i="44"/>
  <c r="Q11" i="44"/>
  <c r="P11" i="44"/>
  <c r="R11" i="44"/>
  <c r="Y10" i="44"/>
  <c r="X10" i="44"/>
  <c r="Z10" i="44"/>
  <c r="AA10" i="44"/>
  <c r="T10" i="44"/>
  <c r="Q10" i="44"/>
  <c r="P10" i="44"/>
  <c r="R10" i="44"/>
  <c r="Y9" i="44"/>
  <c r="X9" i="44"/>
  <c r="Z9" i="44"/>
  <c r="AA9" i="44"/>
  <c r="T9" i="44"/>
  <c r="Q9" i="44"/>
  <c r="R9" i="44"/>
  <c r="AA25" i="42"/>
  <c r="Z25" i="42"/>
  <c r="Y24" i="42"/>
  <c r="AD24" i="42"/>
  <c r="X24" i="42"/>
  <c r="Z24" i="42"/>
  <c r="AA24" i="42"/>
  <c r="Q24" i="42"/>
  <c r="P24" i="42"/>
  <c r="R24" i="42"/>
  <c r="Y23" i="42"/>
  <c r="X23" i="42"/>
  <c r="Z23" i="42"/>
  <c r="AA23" i="42"/>
  <c r="AC23" i="42"/>
  <c r="Q23" i="42"/>
  <c r="P23" i="42"/>
  <c r="R23" i="42"/>
  <c r="Y22" i="42"/>
  <c r="X22" i="42"/>
  <c r="Z22" i="42"/>
  <c r="AA22" i="42"/>
  <c r="Q22" i="42"/>
  <c r="P22" i="42"/>
  <c r="R22" i="42"/>
  <c r="W22" i="42"/>
  <c r="Y21" i="42"/>
  <c r="X21" i="42"/>
  <c r="Z21" i="42"/>
  <c r="AA21" i="42"/>
  <c r="Q21" i="42"/>
  <c r="P21" i="42"/>
  <c r="R21" i="42"/>
  <c r="Y20" i="42"/>
  <c r="X20" i="42"/>
  <c r="Z20" i="42"/>
  <c r="AA20" i="42"/>
  <c r="Q20" i="42"/>
  <c r="P20" i="42"/>
  <c r="R20" i="42"/>
  <c r="Y19" i="42"/>
  <c r="X19" i="42"/>
  <c r="Z19" i="42"/>
  <c r="AA19" i="42"/>
  <c r="Q19" i="42"/>
  <c r="P19" i="42"/>
  <c r="R19" i="42"/>
  <c r="W19" i="42"/>
  <c r="Y18" i="42"/>
  <c r="X18" i="42"/>
  <c r="Z18" i="42"/>
  <c r="AA18" i="42"/>
  <c r="Q18" i="42"/>
  <c r="P18" i="42"/>
  <c r="R18" i="42"/>
  <c r="Y17" i="42"/>
  <c r="X17" i="42"/>
  <c r="Z17" i="42"/>
  <c r="AA17" i="42"/>
  <c r="Q17" i="42"/>
  <c r="P17" i="42"/>
  <c r="R17" i="42"/>
  <c r="Y16" i="42"/>
  <c r="X16" i="42"/>
  <c r="Z16" i="42"/>
  <c r="AA16" i="42"/>
  <c r="Q16" i="42"/>
  <c r="P16" i="42"/>
  <c r="R16" i="42"/>
  <c r="Y15" i="42"/>
  <c r="X15" i="42"/>
  <c r="Z15" i="42"/>
  <c r="AA15" i="42"/>
  <c r="Q15" i="42"/>
  <c r="P15" i="42"/>
  <c r="R15" i="42"/>
  <c r="Y14" i="42"/>
  <c r="X14" i="42"/>
  <c r="Z14" i="42"/>
  <c r="AA14" i="42"/>
  <c r="Q14" i="42"/>
  <c r="P14" i="42"/>
  <c r="R14" i="42"/>
  <c r="Y13" i="42"/>
  <c r="X13" i="42"/>
  <c r="Z13" i="42"/>
  <c r="AA13" i="42"/>
  <c r="T13" i="42"/>
  <c r="Q13" i="42"/>
  <c r="P13" i="42"/>
  <c r="R13" i="42"/>
  <c r="Y12" i="42"/>
  <c r="X12" i="42"/>
  <c r="Z12" i="42"/>
  <c r="AA12" i="42"/>
  <c r="Q12" i="42"/>
  <c r="P12" i="42"/>
  <c r="R12" i="42"/>
  <c r="W12" i="42"/>
  <c r="Y11" i="42"/>
  <c r="X11" i="42"/>
  <c r="Z11" i="42"/>
  <c r="AA11" i="42"/>
  <c r="Q11" i="42"/>
  <c r="P11" i="42"/>
  <c r="R11" i="42"/>
  <c r="Y10" i="42"/>
  <c r="X10" i="42"/>
  <c r="Z10" i="42"/>
  <c r="AA10" i="42"/>
  <c r="Q10" i="42"/>
  <c r="P10" i="42"/>
  <c r="R10" i="42"/>
  <c r="Y9" i="42"/>
  <c r="X9" i="42"/>
  <c r="Z9" i="42"/>
  <c r="AA9" i="42"/>
  <c r="Q9" i="42"/>
  <c r="P9" i="42"/>
  <c r="R9" i="42"/>
  <c r="S9" i="42"/>
  <c r="AD23" i="42"/>
  <c r="W15" i="42"/>
  <c r="S15" i="42"/>
  <c r="W9" i="47"/>
  <c r="S9" i="47"/>
  <c r="AC9" i="47"/>
  <c r="AB9" i="47"/>
  <c r="AD9" i="47"/>
  <c r="W10" i="47"/>
  <c r="S10" i="47"/>
  <c r="AC10" i="47"/>
  <c r="AB10" i="47"/>
  <c r="AD10" i="47"/>
  <c r="W11" i="47"/>
  <c r="S11" i="47"/>
  <c r="AC11" i="47"/>
  <c r="AB11" i="47"/>
  <c r="AD11" i="47"/>
  <c r="W12" i="47"/>
  <c r="S12" i="47"/>
  <c r="AC12" i="47"/>
  <c r="AB12" i="47"/>
  <c r="AD12" i="47"/>
  <c r="W13" i="47"/>
  <c r="S13" i="47"/>
  <c r="AC13" i="47"/>
  <c r="AB13" i="47"/>
  <c r="AD13" i="47"/>
  <c r="W14" i="47"/>
  <c r="S14" i="47"/>
  <c r="AC14" i="47"/>
  <c r="AB14" i="47"/>
  <c r="AD14" i="47"/>
  <c r="W15" i="47"/>
  <c r="S15" i="47"/>
  <c r="AC15" i="47"/>
  <c r="AB15" i="47"/>
  <c r="AD15" i="47"/>
  <c r="W16" i="47"/>
  <c r="AC16" i="47"/>
  <c r="AB16" i="47"/>
  <c r="AD16" i="47"/>
  <c r="W17" i="47"/>
  <c r="AC17" i="47"/>
  <c r="AB17" i="47"/>
  <c r="AD17" i="47"/>
  <c r="W18" i="47"/>
  <c r="AC18" i="47"/>
  <c r="AB18" i="47"/>
  <c r="AD18" i="47"/>
  <c r="W19" i="47"/>
  <c r="AC19" i="47"/>
  <c r="AB19" i="47"/>
  <c r="W20" i="47"/>
  <c r="S20" i="47"/>
  <c r="AC20" i="47"/>
  <c r="AB20" i="47"/>
  <c r="W21" i="47"/>
  <c r="S21" i="47"/>
  <c r="AC21" i="47"/>
  <c r="W22" i="47"/>
  <c r="S22" i="47"/>
  <c r="AC22" i="47"/>
  <c r="W23" i="47"/>
  <c r="S23" i="47"/>
  <c r="AC23" i="47"/>
  <c r="AB23" i="47"/>
  <c r="W24" i="47"/>
  <c r="S24" i="47"/>
  <c r="AC24" i="47"/>
  <c r="AB24" i="47"/>
  <c r="W9" i="46"/>
  <c r="S9" i="46"/>
  <c r="AC9" i="46"/>
  <c r="AB9" i="46"/>
  <c r="AD9" i="46"/>
  <c r="W10" i="46"/>
  <c r="S10" i="46"/>
  <c r="AC10" i="46"/>
  <c r="AB10" i="46"/>
  <c r="AD10" i="46"/>
  <c r="W11" i="46"/>
  <c r="S11" i="46"/>
  <c r="AC11" i="46"/>
  <c r="AB11" i="46"/>
  <c r="AD11" i="46"/>
  <c r="W12" i="46"/>
  <c r="S12" i="46"/>
  <c r="AC12" i="46"/>
  <c r="AB12" i="46"/>
  <c r="AD12" i="46"/>
  <c r="W13" i="46"/>
  <c r="S13" i="46"/>
  <c r="AC13" i="46"/>
  <c r="AB13" i="46"/>
  <c r="AD13" i="46"/>
  <c r="W14" i="46"/>
  <c r="S14" i="46"/>
  <c r="AC14" i="46"/>
  <c r="AB14" i="46"/>
  <c r="AD14" i="46"/>
  <c r="W15" i="46"/>
  <c r="S15" i="46"/>
  <c r="AC15" i="46"/>
  <c r="AB15" i="46"/>
  <c r="AD15" i="46"/>
  <c r="W16" i="46"/>
  <c r="S16" i="46"/>
  <c r="AC16" i="46"/>
  <c r="AB16" i="46"/>
  <c r="AD16" i="46"/>
  <c r="W17" i="46"/>
  <c r="S17" i="46"/>
  <c r="AC17" i="46"/>
  <c r="AB17" i="46"/>
  <c r="AD17" i="46"/>
  <c r="T17" i="46"/>
  <c r="W18" i="46"/>
  <c r="S18" i="46"/>
  <c r="AC18" i="46"/>
  <c r="AB18" i="46"/>
  <c r="AD18" i="46"/>
  <c r="W19" i="46"/>
  <c r="S19" i="46"/>
  <c r="AC19" i="46"/>
  <c r="AB19" i="46"/>
  <c r="AD19" i="46"/>
  <c r="W20" i="46"/>
  <c r="S20" i="46"/>
  <c r="AC20" i="46"/>
  <c r="AB20" i="46"/>
  <c r="AD20" i="46"/>
  <c r="W21" i="46"/>
  <c r="S21" i="46"/>
  <c r="AC21" i="46"/>
  <c r="AB21" i="46"/>
  <c r="AD21" i="46"/>
  <c r="W22" i="46"/>
  <c r="S22" i="46"/>
  <c r="AC22" i="46"/>
  <c r="AB22" i="46"/>
  <c r="AD22" i="46"/>
  <c r="W23" i="46"/>
  <c r="S23" i="46"/>
  <c r="AC23" i="46"/>
  <c r="AB23" i="46"/>
  <c r="AD23" i="46"/>
  <c r="W24" i="46"/>
  <c r="S24" i="46"/>
  <c r="AC24" i="46"/>
  <c r="AB24" i="46"/>
  <c r="AD24" i="46"/>
  <c r="W9" i="44"/>
  <c r="S9" i="44"/>
  <c r="AC9" i="44"/>
  <c r="AD9" i="44"/>
  <c r="AB9" i="44"/>
  <c r="W10" i="44"/>
  <c r="S10" i="44"/>
  <c r="AC10" i="44"/>
  <c r="AD10" i="44"/>
  <c r="AB10" i="44"/>
  <c r="W11" i="44"/>
  <c r="S11" i="44"/>
  <c r="AC11" i="44"/>
  <c r="AD11" i="44"/>
  <c r="AB11" i="44"/>
  <c r="W12" i="44"/>
  <c r="S12" i="44"/>
  <c r="AC12" i="44"/>
  <c r="AD12" i="44"/>
  <c r="AB12" i="44"/>
  <c r="W13" i="44"/>
  <c r="S13" i="44"/>
  <c r="AC13" i="44"/>
  <c r="AD13" i="44"/>
  <c r="AB13" i="44"/>
  <c r="W14" i="44"/>
  <c r="S14" i="44"/>
  <c r="AC14" i="44"/>
  <c r="AD14" i="44"/>
  <c r="AB14" i="44"/>
  <c r="W15" i="44"/>
  <c r="S15" i="44"/>
  <c r="AC15" i="44"/>
  <c r="AD15" i="44"/>
  <c r="AB15" i="44"/>
  <c r="W16" i="44"/>
  <c r="S16" i="44"/>
  <c r="AC16" i="44"/>
  <c r="AD16" i="44"/>
  <c r="AB16" i="44"/>
  <c r="W17" i="44"/>
  <c r="S17" i="44"/>
  <c r="AC17" i="44"/>
  <c r="AD17" i="44"/>
  <c r="AB17" i="44"/>
  <c r="W18" i="44"/>
  <c r="S18" i="44"/>
  <c r="AC18" i="44"/>
  <c r="AD18" i="44"/>
  <c r="AB18" i="44"/>
  <c r="W19" i="44"/>
  <c r="S19" i="44"/>
  <c r="AC19" i="44"/>
  <c r="AB19" i="44"/>
  <c r="AD19" i="44"/>
  <c r="W20" i="44"/>
  <c r="S20" i="44"/>
  <c r="AC20" i="44"/>
  <c r="AD20" i="44"/>
  <c r="AB20" i="44"/>
  <c r="W21" i="44"/>
  <c r="S21" i="44"/>
  <c r="AC21" i="44"/>
  <c r="AD21" i="44"/>
  <c r="AB21" i="44"/>
  <c r="W22" i="44"/>
  <c r="S22" i="44"/>
  <c r="AC22" i="44"/>
  <c r="AD22" i="44"/>
  <c r="AB22" i="44"/>
  <c r="W23" i="44"/>
  <c r="S23" i="44"/>
  <c r="AC23" i="44"/>
  <c r="AD23" i="44"/>
  <c r="AB23" i="44"/>
  <c r="W24" i="44"/>
  <c r="S24" i="44"/>
  <c r="AC24" i="44"/>
  <c r="AD24" i="44"/>
  <c r="AB24" i="44"/>
  <c r="S14" i="42"/>
  <c r="W14" i="42"/>
  <c r="W18" i="42"/>
  <c r="S18" i="42"/>
  <c r="AB18" i="42"/>
  <c r="AC18" i="42"/>
  <c r="AD18" i="42"/>
  <c r="T18" i="42"/>
  <c r="S13" i="42"/>
  <c r="W13" i="42"/>
  <c r="AC17" i="42"/>
  <c r="AB17" i="42"/>
  <c r="S16" i="42"/>
  <c r="W16" i="42"/>
  <c r="S20" i="42"/>
  <c r="W20" i="42"/>
  <c r="AC14" i="42"/>
  <c r="AD14" i="42"/>
  <c r="T14" i="42"/>
  <c r="AB14" i="42"/>
  <c r="T9" i="42"/>
  <c r="AB9" i="42"/>
  <c r="AC9" i="42"/>
  <c r="AD9" i="42"/>
  <c r="AB11" i="42"/>
  <c r="AC11" i="42"/>
  <c r="AD11" i="42"/>
  <c r="T11" i="42"/>
  <c r="AC20" i="42"/>
  <c r="AD20" i="42"/>
  <c r="T20" i="42"/>
  <c r="AB20" i="42"/>
  <c r="T24" i="42"/>
  <c r="AC24" i="42"/>
  <c r="AB24" i="42"/>
  <c r="AB12" i="42"/>
  <c r="T12" i="42"/>
  <c r="AC12" i="42"/>
  <c r="AD12" i="42"/>
  <c r="AC10" i="42"/>
  <c r="AD10" i="42"/>
  <c r="AB10" i="42"/>
  <c r="T10" i="42"/>
  <c r="S11" i="42"/>
  <c r="W11" i="42"/>
  <c r="AC16" i="42"/>
  <c r="AD16" i="42"/>
  <c r="T16" i="42"/>
  <c r="AB16" i="42"/>
  <c r="AB22" i="42"/>
  <c r="AC22" i="42"/>
  <c r="AD22" i="42"/>
  <c r="S24" i="42"/>
  <c r="W24" i="42"/>
  <c r="W17" i="42"/>
  <c r="S17" i="42"/>
  <c r="S21" i="42"/>
  <c r="W21" i="42"/>
  <c r="W23" i="42"/>
  <c r="S23" i="42"/>
  <c r="W10" i="42"/>
  <c r="S10" i="42"/>
  <c r="AC15" i="42"/>
  <c r="AD15" i="42"/>
  <c r="AB15" i="42"/>
  <c r="T15" i="42"/>
  <c r="AC19" i="42"/>
  <c r="AD19" i="42"/>
  <c r="AB19" i="42"/>
  <c r="AB21" i="42"/>
  <c r="AC21" i="42"/>
  <c r="AD21" i="42"/>
  <c r="T21" i="42"/>
  <c r="S12" i="42"/>
  <c r="S22" i="42"/>
  <c r="AB23" i="42"/>
  <c r="W9" i="42"/>
  <c r="AB13" i="42"/>
  <c r="AC13" i="42"/>
  <c r="AD13" i="42"/>
  <c r="T23" i="42"/>
  <c r="S19" i="42"/>
  <c r="T19" i="42"/>
  <c r="P24" i="34"/>
  <c r="R24" i="34"/>
  <c r="Q24" i="34"/>
  <c r="P23" i="34"/>
  <c r="Q23" i="34"/>
  <c r="R23" i="34"/>
  <c r="P22" i="34"/>
  <c r="Q22" i="34"/>
  <c r="P21" i="34"/>
  <c r="R21" i="34"/>
  <c r="Q21" i="34"/>
  <c r="P20" i="34"/>
  <c r="Q20" i="34"/>
  <c r="P19" i="34"/>
  <c r="R19" i="34"/>
  <c r="Q19" i="34"/>
  <c r="P18" i="34"/>
  <c r="R18" i="34"/>
  <c r="Q18" i="34"/>
  <c r="P16" i="34"/>
  <c r="R16" i="34"/>
  <c r="Q16" i="34"/>
  <c r="X12" i="34"/>
  <c r="Z12" i="34"/>
  <c r="AA12" i="34"/>
  <c r="X11" i="34"/>
  <c r="Z11" i="34"/>
  <c r="AA11" i="34"/>
  <c r="X10" i="34"/>
  <c r="Z10" i="34"/>
  <c r="AA10" i="34"/>
  <c r="X9" i="34"/>
  <c r="Z9" i="34"/>
  <c r="AA9" i="34"/>
  <c r="T9" i="34"/>
  <c r="Y9" i="34"/>
  <c r="Y10" i="34"/>
  <c r="Y11" i="34"/>
  <c r="Y12" i="34"/>
  <c r="Y24" i="34"/>
  <c r="X24" i="34"/>
  <c r="Z24" i="34"/>
  <c r="AA24" i="34"/>
  <c r="X13" i="34"/>
  <c r="Z13" i="34"/>
  <c r="AA13" i="34"/>
  <c r="X14" i="34"/>
  <c r="Z14" i="34"/>
  <c r="AA14" i="34"/>
  <c r="X15" i="34"/>
  <c r="Z15" i="34"/>
  <c r="AA15" i="34"/>
  <c r="X16" i="34"/>
  <c r="Z16" i="34"/>
  <c r="AA16" i="34"/>
  <c r="X17" i="34"/>
  <c r="Z17" i="34"/>
  <c r="AA17" i="34"/>
  <c r="X18" i="34"/>
  <c r="Z18" i="34"/>
  <c r="AA18" i="34"/>
  <c r="X19" i="34"/>
  <c r="Z19" i="34"/>
  <c r="AA19" i="34"/>
  <c r="X20" i="34"/>
  <c r="Z20" i="34"/>
  <c r="AA20" i="34"/>
  <c r="X21" i="34"/>
  <c r="Z21" i="34"/>
  <c r="AA21" i="34"/>
  <c r="X22" i="34"/>
  <c r="Z22" i="34"/>
  <c r="AA22" i="34"/>
  <c r="X23" i="34"/>
  <c r="Z23" i="34"/>
  <c r="AA23" i="34"/>
  <c r="Y13" i="34"/>
  <c r="Y14" i="34"/>
  <c r="Y15" i="34"/>
  <c r="Y16" i="34"/>
  <c r="Y17" i="34"/>
  <c r="Y18" i="34"/>
  <c r="Y19" i="34"/>
  <c r="Y20" i="34"/>
  <c r="Y21" i="34"/>
  <c r="Y22" i="34"/>
  <c r="Y23" i="34"/>
  <c r="AA25" i="34"/>
  <c r="Z25" i="34"/>
  <c r="R20" i="34"/>
  <c r="W16" i="34"/>
  <c r="S16" i="34"/>
  <c r="W18" i="34"/>
  <c r="S18" i="34"/>
  <c r="W17" i="34"/>
  <c r="S17" i="34"/>
  <c r="W19" i="34"/>
  <c r="S19" i="34"/>
  <c r="R22" i="34"/>
  <c r="T22" i="46"/>
  <c r="T21" i="46"/>
  <c r="T20" i="46"/>
  <c r="T19" i="46"/>
  <c r="T18" i="46"/>
  <c r="T22" i="42"/>
  <c r="W20" i="34"/>
  <c r="S20" i="34"/>
  <c r="W21" i="34"/>
  <c r="S21" i="34"/>
  <c r="W22" i="34"/>
  <c r="S22" i="34"/>
  <c r="W23" i="34"/>
  <c r="S23" i="34"/>
  <c r="W24" i="34"/>
  <c r="S24" i="34"/>
  <c r="T13" i="47"/>
  <c r="T12" i="47"/>
  <c r="T11" i="47"/>
  <c r="T10" i="47"/>
  <c r="T9" i="47"/>
  <c r="AD17" i="42"/>
  <c r="T17" i="42"/>
  <c r="W15" i="34"/>
  <c r="S15" i="34"/>
  <c r="W14" i="34"/>
  <c r="S14" i="34"/>
  <c r="W13" i="34"/>
  <c r="S13" i="34"/>
  <c r="W12" i="34"/>
  <c r="S12" i="34"/>
  <c r="W10" i="34"/>
  <c r="W11" i="34"/>
  <c r="W9" i="34"/>
  <c r="AB10" i="34"/>
  <c r="AC10" i="34"/>
  <c r="AD10" i="34"/>
  <c r="T10" i="34"/>
  <c r="AC23" i="34"/>
  <c r="AB23" i="34"/>
  <c r="AD23" i="34"/>
  <c r="T23" i="34"/>
  <c r="AC13" i="34"/>
  <c r="AB13" i="34"/>
  <c r="AD13" i="34"/>
  <c r="T13" i="34"/>
  <c r="AB22" i="34"/>
  <c r="AD22" i="34"/>
  <c r="T22" i="34"/>
  <c r="AC22" i="34"/>
  <c r="AB24" i="34"/>
  <c r="AD24" i="34"/>
  <c r="AC24" i="34"/>
  <c r="T24" i="34"/>
  <c r="AB18" i="34"/>
  <c r="AC18" i="34"/>
  <c r="AD18" i="34"/>
  <c r="T18" i="34"/>
  <c r="AC9" i="34"/>
  <c r="AB9" i="34"/>
  <c r="AD9" i="34"/>
  <c r="AB17" i="34"/>
  <c r="AC17" i="34"/>
  <c r="AC16" i="34"/>
  <c r="AB16" i="34"/>
  <c r="AD16" i="34"/>
  <c r="T16" i="34"/>
  <c r="AB14" i="34"/>
  <c r="AD14" i="34"/>
  <c r="AC14" i="34"/>
  <c r="T14" i="34"/>
  <c r="AB15" i="34"/>
  <c r="AC15" i="34"/>
  <c r="AB21" i="34"/>
  <c r="AD21" i="34"/>
  <c r="T21" i="34"/>
  <c r="AC21" i="34"/>
  <c r="AC20" i="34"/>
  <c r="AB20" i="34"/>
  <c r="AD20" i="34"/>
  <c r="T20" i="34"/>
  <c r="AB11" i="34"/>
  <c r="AC11" i="34"/>
  <c r="AC19" i="34"/>
  <c r="AB19" i="34"/>
  <c r="AD19" i="34"/>
  <c r="T19" i="34"/>
  <c r="AC12" i="34"/>
  <c r="AB12" i="34"/>
  <c r="AD12" i="34"/>
  <c r="T12" i="34"/>
  <c r="AD15" i="34"/>
  <c r="T15" i="34"/>
  <c r="AD11" i="34"/>
  <c r="T11" i="34"/>
  <c r="AD17" i="34"/>
  <c r="T17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</authors>
  <commentList>
    <comment ref="D7" authorId="0" shapeId="0" xr:uid="{30B492A8-0BCD-7A4B-8498-E8F86AD65251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DAFB1056-7ED6-2344-9342-B1A08663EF55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K7" authorId="0" shapeId="0" xr:uid="{8E2F4EB7-D990-2B41-8315-D2FC35297E36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N7" authorId="0" shapeId="0" xr:uid="{7E497935-0C14-CC44-92B6-C814ACD07F5D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Q7" authorId="0" shapeId="0" xr:uid="{5549F322-DA64-C14A-A588-48AE8B1AE5C1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R7" authorId="0" shapeId="0" xr:uid="{3A4A7D73-2095-4047-A808-B260EA62DF5D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S7" authorId="0" shapeId="0" xr:uid="{A1978175-4F85-E04D-BD38-CEC9C1ED4F14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T7" authorId="0" shapeId="0" xr:uid="{77033F6A-761F-DD44-AC8E-0D4CC3FEA883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F5B0139D-3EBA-DF49-9130-CCF525A8F324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</authors>
  <commentList>
    <comment ref="D7" authorId="0" shapeId="0" xr:uid="{990ECC87-3512-4B19-A02A-002D72404E11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BCF6B924-D15C-4C9A-B0BC-433922A1A00C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K7" authorId="0" shapeId="0" xr:uid="{A599B865-A669-4EBB-9533-4666129CBC85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N7" authorId="0" shapeId="0" xr:uid="{2E62EFBB-15A2-43B2-8B9B-DFE41A61381B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Q7" authorId="0" shapeId="0" xr:uid="{AC15DEFF-02A6-41DB-8F13-C3E73CD53B2A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R7" authorId="0" shapeId="0" xr:uid="{8A0D8E97-56DC-4355-B0E5-27942E8E4B3A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S7" authorId="0" shapeId="0" xr:uid="{48DF0D37-0394-4FAD-9162-0CB486A11917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T7" authorId="0" shapeId="0" xr:uid="{72957BB1-D1A4-4FC3-9ED8-222CB22D1966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9F49589E-8706-4E55-83D6-6D978ABD741B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</authors>
  <commentList>
    <comment ref="D7" authorId="0" shapeId="0" xr:uid="{D84F2A2F-2FD0-4617-B212-939F8BFBA243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DA16636E-AE75-4E61-AAB5-95B44FB79F91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K7" authorId="0" shapeId="0" xr:uid="{3745D05F-B769-41B4-808C-BFE38565101C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N7" authorId="0" shapeId="0" xr:uid="{CB2B27F9-21D4-48B2-95B9-6390A160D271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Q7" authorId="0" shapeId="0" xr:uid="{A213D954-9322-41DA-89A3-F36D68BABA03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R7" authorId="0" shapeId="0" xr:uid="{F6A8D8F5-16E5-4E42-9CD3-AB81D539451E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S7" authorId="0" shapeId="0" xr:uid="{434F0084-9391-4B5C-9708-0C9A1522D04A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T7" authorId="0" shapeId="0" xr:uid="{E8D6C2C7-357E-4752-B973-458BB02B16CF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B28906B6-9A59-47BA-BAEB-1B60672A2DAB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</authors>
  <commentList>
    <comment ref="D7" authorId="0" shapeId="0" xr:uid="{B23E6E51-22CE-9D4A-9BA5-9CA9D9FB7245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46FD485E-8277-B14C-9A6C-676656C040E9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K7" authorId="0" shapeId="0" xr:uid="{597C9CDD-95E2-1145-A869-B8A290EFAA61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N7" authorId="0" shapeId="0" xr:uid="{AF6F8319-127F-C149-AAE0-6828AC5650B5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Q7" authorId="0" shapeId="0" xr:uid="{FE9976F5-ABFB-8A4A-B501-D1B1D75BA89A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R7" authorId="0" shapeId="0" xr:uid="{35F155CE-0517-0F4E-89D2-FCA3CA8401A1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S7" authorId="0" shapeId="0" xr:uid="{48D02EF8-5853-F54C-96D6-B3C905DADFF0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T7" authorId="0" shapeId="0" xr:uid="{1E11672C-5C4D-3548-8F75-B40FFECC3DF7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7B81CD48-0046-5942-B551-264D143B431B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</authors>
  <commentList>
    <comment ref="D7" authorId="0" shapeId="0" xr:uid="{DA5BC29C-AE12-44EE-9471-D6B36C7DBA8E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EDA11C7B-1D0F-460C-9207-6C5616A2D498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K7" authorId="0" shapeId="0" xr:uid="{C8B5E52E-0A9E-45F6-967B-1B824F501A16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N7" authorId="0" shapeId="0" xr:uid="{FFB0A79C-B836-414B-8265-C5AD21D1A1C5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Q7" authorId="0" shapeId="0" xr:uid="{D43F544E-5C09-490E-93FD-4C7E664E0CA8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R7" authorId="0" shapeId="0" xr:uid="{23B9A48F-069D-4551-BF5D-CC2BFD3A403D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S7" authorId="0" shapeId="0" xr:uid="{B31D9656-F778-4802-9A86-C0F52079B423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T7" authorId="0" shapeId="0" xr:uid="{2BF69AB0-CDFD-47A7-B841-93016FE2D332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9FA74BAC-743D-44E1-B8D7-E7EE7CD911E3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</commentList>
</comments>
</file>

<file path=xl/sharedStrings.xml><?xml version="1.0" encoding="utf-8"?>
<sst xmlns="http://schemas.openxmlformats.org/spreadsheetml/2006/main" count="724" uniqueCount="197">
  <si>
    <t>Arrangør:</t>
  </si>
  <si>
    <t>Sted:</t>
  </si>
  <si>
    <t>Dato:</t>
  </si>
  <si>
    <t>Vekt-</t>
  </si>
  <si>
    <t>Kropps-</t>
  </si>
  <si>
    <t>Fødsels-</t>
  </si>
  <si>
    <t>Navn</t>
  </si>
  <si>
    <t>Lag</t>
  </si>
  <si>
    <t>Rykk</t>
  </si>
  <si>
    <t>Støt</t>
  </si>
  <si>
    <t>Sammen-</t>
  </si>
  <si>
    <t>Poeng</t>
  </si>
  <si>
    <t>Pl.</t>
  </si>
  <si>
    <t>Sinclair Coeff.</t>
  </si>
  <si>
    <t>klasse</t>
  </si>
  <si>
    <t>vekt</t>
  </si>
  <si>
    <t>lagt</t>
  </si>
  <si>
    <t>Rek.</t>
  </si>
  <si>
    <t xml:space="preserve"> </t>
  </si>
  <si>
    <t>dato</t>
  </si>
  <si>
    <t>Pulje:</t>
  </si>
  <si>
    <t xml:space="preserve"> Kate-</t>
  </si>
  <si>
    <t>gori</t>
  </si>
  <si>
    <t>Stevnekat:</t>
  </si>
  <si>
    <t xml:space="preserve">    Beste forsøk i</t>
  </si>
  <si>
    <t xml:space="preserve">      hver øvelse</t>
  </si>
  <si>
    <t>St</t>
  </si>
  <si>
    <t>nr</t>
  </si>
  <si>
    <t>Norges Vektløfterforbund</t>
  </si>
  <si>
    <t>Alder</t>
  </si>
  <si>
    <t>Veteran</t>
  </si>
  <si>
    <t>Meltzer-Faber</t>
  </si>
  <si>
    <t>Poeng menn</t>
  </si>
  <si>
    <t>Poeng kvinner</t>
  </si>
  <si>
    <t>meltzer</t>
  </si>
  <si>
    <t>faber</t>
  </si>
  <si>
    <t>menn</t>
  </si>
  <si>
    <t>gyldig</t>
  </si>
  <si>
    <t>Kjønn</t>
  </si>
  <si>
    <t>kvinner</t>
  </si>
  <si>
    <t>NVF-ID</t>
  </si>
  <si>
    <t>Rolle</t>
  </si>
  <si>
    <t>Jury</t>
  </si>
  <si>
    <t>Speaker</t>
  </si>
  <si>
    <t>Dommer</t>
  </si>
  <si>
    <t>Chief Marshall</t>
  </si>
  <si>
    <t>Tidtaker</t>
  </si>
  <si>
    <t>Stevnets leder</t>
  </si>
  <si>
    <t>S t e v n e p r o t o k o l l</t>
  </si>
  <si>
    <t>Beskrivelse rekorder</t>
  </si>
  <si>
    <t>Klubb</t>
  </si>
  <si>
    <t>Ny sinclair fra 2023</t>
  </si>
  <si>
    <t>T&amp;IL National</t>
  </si>
  <si>
    <t>Cornelis Belsby</t>
  </si>
  <si>
    <t>Marius Karagiannis</t>
  </si>
  <si>
    <t>Jørgen Bysveen</t>
  </si>
  <si>
    <t>20.09.12</t>
  </si>
  <si>
    <t>14.08.10</t>
  </si>
  <si>
    <t>UM</t>
  </si>
  <si>
    <t>55</t>
  </si>
  <si>
    <t>Steinar A. Aas</t>
  </si>
  <si>
    <t>Pooya Naemi</t>
  </si>
  <si>
    <t>61</t>
  </si>
  <si>
    <t>14.10.2023</t>
  </si>
  <si>
    <t>Grålumhallen, Sarpsborg</t>
  </si>
  <si>
    <t>Ole Jakob Aas</t>
  </si>
  <si>
    <t>Arvid Belsby</t>
  </si>
  <si>
    <t>Leik Simon Aas</t>
  </si>
  <si>
    <t>Regionsmesterskap</t>
  </si>
  <si>
    <t>Emil Rønningen</t>
  </si>
  <si>
    <t>73</t>
  </si>
  <si>
    <t>JM</t>
  </si>
  <si>
    <t>09.11.04</t>
  </si>
  <si>
    <t>Christian Lysenstøen</t>
  </si>
  <si>
    <t>IL Kraftsport</t>
  </si>
  <si>
    <t>SM</t>
  </si>
  <si>
    <t>96</t>
  </si>
  <si>
    <t>Julius Ellertsson</t>
  </si>
  <si>
    <t>Ole Martin Aas</t>
  </si>
  <si>
    <t>Julie Kristine Brotangen</t>
  </si>
  <si>
    <t>Lørenskog AK</t>
  </si>
  <si>
    <t>71</t>
  </si>
  <si>
    <t>SK</t>
  </si>
  <si>
    <t>25.09.95</t>
  </si>
  <si>
    <t>Spydeberg Atletene</t>
  </si>
  <si>
    <t>UK</t>
  </si>
  <si>
    <t>76</t>
  </si>
  <si>
    <t>Celine Mariell Båtnes</t>
  </si>
  <si>
    <t>10.09.93</t>
  </si>
  <si>
    <t>64</t>
  </si>
  <si>
    <t>Sara Broe Østvold</t>
  </si>
  <si>
    <t>24.07.91</t>
  </si>
  <si>
    <t>Ane Westrheim</t>
  </si>
  <si>
    <t>Hanna Jørstad</t>
  </si>
  <si>
    <t>29.08.91</t>
  </si>
  <si>
    <t>22.10.97</t>
  </si>
  <si>
    <t>+81</t>
  </si>
  <si>
    <t>17.10.06</t>
  </si>
  <si>
    <t>21.10.08</t>
  </si>
  <si>
    <t>Mille Dekke</t>
  </si>
  <si>
    <t>Maria-Isabel Lie</t>
  </si>
  <si>
    <t>21.09.01</t>
  </si>
  <si>
    <t>Jørgen Kjellevand</t>
  </si>
  <si>
    <t>31.12.94</t>
  </si>
  <si>
    <t>109</t>
  </si>
  <si>
    <t>15.10.92</t>
  </si>
  <si>
    <t>Eva Kristin Erikson</t>
  </si>
  <si>
    <t>87</t>
  </si>
  <si>
    <t>23.06.93</t>
  </si>
  <si>
    <t>Linnea Johanssen</t>
  </si>
  <si>
    <t>10.08.94</t>
  </si>
  <si>
    <t>+87</t>
  </si>
  <si>
    <t>Maren Matsson</t>
  </si>
  <si>
    <t>Simen Nerkvern</t>
  </si>
  <si>
    <t>28.10.01</t>
  </si>
  <si>
    <t>Jonas Grønstad</t>
  </si>
  <si>
    <t>81</t>
  </si>
  <si>
    <t>06.08.96</t>
  </si>
  <si>
    <t>Johan Thonerud</t>
  </si>
  <si>
    <t>24.10.53</t>
  </si>
  <si>
    <t>M70</t>
  </si>
  <si>
    <t>Kamilla Kolvig</t>
  </si>
  <si>
    <t>Christiania AK</t>
  </si>
  <si>
    <t>27.01.80</t>
  </si>
  <si>
    <t>K40</t>
  </si>
  <si>
    <t>Annett Thøgersen</t>
  </si>
  <si>
    <t>02.05.90</t>
  </si>
  <si>
    <t>Fredrik Kvist Gyllensten</t>
  </si>
  <si>
    <t>05.12.95</t>
  </si>
  <si>
    <t>59</t>
  </si>
  <si>
    <t>Evelina Galaibo</t>
  </si>
  <si>
    <t>Tuva Stephens Fjell</t>
  </si>
  <si>
    <t>23.02.94</t>
  </si>
  <si>
    <t>Tom-Erik Lysenstøen</t>
  </si>
  <si>
    <t>Ina-Kristin Aasvang</t>
  </si>
  <si>
    <t>Ringsaker FF</t>
  </si>
  <si>
    <t>Roy Sømme Ommedal</t>
  </si>
  <si>
    <t>Vigrestad IK</t>
  </si>
  <si>
    <t>27.12.93</t>
  </si>
  <si>
    <t>Håkon E. Bekkevold</t>
  </si>
  <si>
    <t>Elverum AK</t>
  </si>
  <si>
    <t>11.09.95</t>
  </si>
  <si>
    <t>11.10.94</t>
  </si>
  <si>
    <t>02.05.98</t>
  </si>
  <si>
    <t>29.06.91</t>
  </si>
  <si>
    <t>+109</t>
  </si>
  <si>
    <t>15.02.91</t>
  </si>
  <si>
    <t>Oslo Atletklubb</t>
  </si>
  <si>
    <t>Tor Johan Stokke</t>
  </si>
  <si>
    <t>08.05.94</t>
  </si>
  <si>
    <t>89</t>
  </si>
  <si>
    <t>14.07.93</t>
  </si>
  <si>
    <t>Simen Leithe Tajet</t>
  </si>
  <si>
    <t>Håkon Bjørnseth</t>
  </si>
  <si>
    <t>13.11.92</t>
  </si>
  <si>
    <t>Ragnhild Haug Lillegård</t>
  </si>
  <si>
    <t>Serine Pedersen</t>
  </si>
  <si>
    <t>21.05.98</t>
  </si>
  <si>
    <t>Karoline Merli</t>
  </si>
  <si>
    <t>13.09.89</t>
  </si>
  <si>
    <t>27.09.02</t>
  </si>
  <si>
    <t>Frida Baade</t>
  </si>
  <si>
    <t>Asta Rønning Fjærli</t>
  </si>
  <si>
    <t>Andreas Nordmo Skauen</t>
  </si>
  <si>
    <t>M35</t>
  </si>
  <si>
    <t>26.12.84</t>
  </si>
  <si>
    <t>M50</t>
  </si>
  <si>
    <t>Cornelius Wiedswang</t>
  </si>
  <si>
    <t>Geir Hestmann</t>
  </si>
  <si>
    <t>10.09.71</t>
  </si>
  <si>
    <t>31.05.59</t>
  </si>
  <si>
    <t>M60</t>
  </si>
  <si>
    <t>102</t>
  </si>
  <si>
    <t>08.01.92</t>
  </si>
  <si>
    <t>Victoria Wille Waage</t>
  </si>
  <si>
    <t>Rebecca Tiffin</t>
  </si>
  <si>
    <t>07.09.86</t>
  </si>
  <si>
    <t>K35</t>
  </si>
  <si>
    <t>15.12.99</t>
  </si>
  <si>
    <t>15.04.90</t>
  </si>
  <si>
    <t>Andrine Teigland</t>
  </si>
  <si>
    <t>02.04.92</t>
  </si>
  <si>
    <t>Anette Tømmerholen</t>
  </si>
  <si>
    <t>14.02.87</t>
  </si>
  <si>
    <t>Sekretær</t>
  </si>
  <si>
    <t>2</t>
  </si>
  <si>
    <t>4</t>
  </si>
  <si>
    <t>!!!!</t>
  </si>
  <si>
    <t>f.105</t>
  </si>
  <si>
    <t>63</t>
  </si>
  <si>
    <t>x</t>
  </si>
  <si>
    <t>_</t>
  </si>
  <si>
    <t>N</t>
  </si>
  <si>
    <t>Emil Andre Sætran</t>
  </si>
  <si>
    <t>Beskrivelse rekorder Håkon Bekkevold norsk rekord i støt, 164kg i 81kg senior</t>
  </si>
  <si>
    <t>Oslo AK</t>
  </si>
  <si>
    <t>31.07.10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</si>
</sst>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General;[Red]\-General"/>
    <numFmt numFmtId="166" formatCode="0.000"/>
    <numFmt numFmtId="167" formatCode="0.000000"/>
    <numFmt numFmtId="168" formatCode="dd/mm/yy;@"/>
    <numFmt numFmtId="169" formatCode="0.0;[Red]0.0"/>
    <numFmt numFmtId="170" formatCode="0;[Red]0"/>
    <numFmt numFmtId="171" formatCode="_-* #,##0.00_-;\-* #,##0.00_-;_-* &quot;-&quot;??_-;_-@"/>
  </numFmts>
  <fonts count="31" x14ac:knownFonts="1">
    <font>
      <sz val="10"/>
      <name val="MS Sans Serif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b/>
      <sz val="8"/>
      <color indexed="81"/>
      <name val="Tahoma"/>
      <family val="2"/>
    </font>
    <font>
      <sz val="28"/>
      <name val="Arial Black"/>
      <family val="2"/>
    </font>
    <font>
      <sz val="18"/>
      <name val="Arial Black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u/>
      <sz val="10"/>
      <color theme="10"/>
      <name val="MS Sans Serif"/>
    </font>
    <font>
      <u/>
      <sz val="10"/>
      <color theme="11"/>
      <name val="MS Sans Serif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0"/>
      <name val="MS Sans Serif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name val="MS Sans Serif"/>
    </font>
    <font>
      <b/>
      <sz val="10"/>
      <name val="Arial"/>
      <family val="2"/>
    </font>
    <font>
      <b/>
      <sz val="11"/>
      <color theme="4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2"/>
    </font>
    <font>
      <i/>
      <sz val="10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/>
  </cellStyleXfs>
  <cellXfs count="16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/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/>
    <xf numFmtId="2" fontId="1" fillId="0" borderId="0" xfId="0" applyNumberFormat="1" applyFont="1" applyAlignment="1">
      <alignment horizontal="center"/>
    </xf>
    <xf numFmtId="166" fontId="0" fillId="0" borderId="0" xfId="0" applyNumberFormat="1"/>
    <xf numFmtId="0" fontId="11" fillId="0" borderId="0" xfId="0" applyFont="1" applyAlignment="1">
      <alignment horizontal="right"/>
    </xf>
    <xf numFmtId="2" fontId="11" fillId="0" borderId="0" xfId="0" applyNumberFormat="1" applyFont="1" applyAlignment="1">
      <alignment horizontal="right"/>
    </xf>
    <xf numFmtId="1" fontId="10" fillId="0" borderId="0" xfId="0" applyNumberFormat="1" applyFont="1" applyAlignment="1" applyProtection="1">
      <alignment horizontal="center"/>
      <protection locked="0"/>
    </xf>
    <xf numFmtId="168" fontId="1" fillId="0" borderId="0" xfId="0" applyNumberFormat="1" applyFont="1" applyAlignment="1">
      <alignment horizontal="center"/>
    </xf>
    <xf numFmtId="166" fontId="18" fillId="0" borderId="0" xfId="0" applyNumberFormat="1" applyFont="1"/>
    <xf numFmtId="0" fontId="18" fillId="0" borderId="0" xfId="0" applyFont="1"/>
    <xf numFmtId="1" fontId="18" fillId="0" borderId="0" xfId="0" applyNumberFormat="1" applyFont="1"/>
    <xf numFmtId="166" fontId="17" fillId="2" borderId="0" xfId="0" applyNumberFormat="1" applyFont="1" applyFill="1" applyAlignment="1">
      <alignment horizontal="right" vertical="center"/>
    </xf>
    <xf numFmtId="166" fontId="17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3" borderId="0" xfId="5" applyFont="1" applyFill="1" applyProtection="1">
      <protection locked="0"/>
    </xf>
    <xf numFmtId="0" fontId="0" fillId="3" borderId="0" xfId="5" applyFont="1" applyFill="1" applyAlignment="1" applyProtection="1">
      <alignment horizontal="center"/>
      <protection locked="0"/>
    </xf>
    <xf numFmtId="1" fontId="20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9" fontId="5" fillId="0" borderId="0" xfId="0" applyNumberFormat="1" applyFont="1" applyAlignment="1">
      <alignment horizontal="center"/>
    </xf>
    <xf numFmtId="0" fontId="5" fillId="0" borderId="8" xfId="0" applyFont="1" applyBorder="1" applyAlignment="1">
      <alignment vertical="center"/>
    </xf>
    <xf numFmtId="2" fontId="4" fillId="0" borderId="9" xfId="0" applyNumberFormat="1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1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170" fontId="3" fillId="0" borderId="9" xfId="0" applyNumberFormat="1" applyFont="1" applyBorder="1" applyAlignment="1" applyProtection="1">
      <alignment horizontal="center" vertical="center"/>
      <protection locked="0"/>
    </xf>
    <xf numFmtId="170" fontId="3" fillId="0" borderId="9" xfId="0" quotePrefix="1" applyNumberFormat="1" applyFont="1" applyBorder="1" applyAlignment="1" applyProtection="1">
      <alignment horizontal="center" vertical="center"/>
      <protection locked="0"/>
    </xf>
    <xf numFmtId="170" fontId="4" fillId="0" borderId="9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167" fontId="12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2" fontId="4" fillId="0" borderId="12" xfId="0" applyNumberFormat="1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170" fontId="3" fillId="0" borderId="12" xfId="0" applyNumberFormat="1" applyFont="1" applyBorder="1" applyAlignment="1" applyProtection="1">
      <alignment horizontal="center" vertical="center"/>
      <protection locked="0"/>
    </xf>
    <xf numFmtId="170" fontId="3" fillId="0" borderId="12" xfId="0" quotePrefix="1" applyNumberFormat="1" applyFont="1" applyBorder="1" applyAlignment="1" applyProtection="1">
      <alignment horizontal="center" vertical="center"/>
      <protection locked="0"/>
    </xf>
    <xf numFmtId="170" fontId="4" fillId="0" borderId="12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64" fontId="1" fillId="0" borderId="3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2" fontId="1" fillId="0" borderId="3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2" fontId="4" fillId="0" borderId="6" xfId="0" applyNumberFormat="1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1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170" fontId="3" fillId="0" borderId="6" xfId="0" applyNumberFormat="1" applyFont="1" applyBorder="1" applyAlignment="1" applyProtection="1">
      <alignment horizontal="center" vertical="center"/>
      <protection locked="0"/>
    </xf>
    <xf numFmtId="170" fontId="3" fillId="0" borderId="6" xfId="0" quotePrefix="1" applyNumberFormat="1" applyFont="1" applyBorder="1" applyAlignment="1" applyProtection="1">
      <alignment horizontal="center" vertical="center"/>
      <protection locked="0"/>
    </xf>
    <xf numFmtId="170" fontId="4" fillId="0" borderId="6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167" fontId="12" fillId="0" borderId="7" xfId="0" applyNumberFormat="1" applyFont="1" applyBorder="1" applyAlignment="1">
      <alignment horizontal="center" vertical="center"/>
    </xf>
    <xf numFmtId="171" fontId="22" fillId="0" borderId="9" xfId="0" applyNumberFormat="1" applyFont="1" applyBorder="1" applyAlignment="1">
      <alignment horizontal="right" vertical="center"/>
    </xf>
    <xf numFmtId="1" fontId="23" fillId="0" borderId="9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vertical="center"/>
    </xf>
    <xf numFmtId="165" fontId="24" fillId="0" borderId="9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1" fontId="24" fillId="0" borderId="9" xfId="0" applyNumberFormat="1" applyFont="1" applyBorder="1" applyAlignment="1">
      <alignment horizontal="center" vertical="center"/>
    </xf>
    <xf numFmtId="167" fontId="12" fillId="0" borderId="13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1" fillId="0" borderId="6" xfId="0" applyFont="1" applyBorder="1" applyAlignment="1">
      <alignment horizontal="left"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10" fillId="0" borderId="0" xfId="0" applyNumberFormat="1" applyFont="1" applyAlignment="1" applyProtection="1">
      <alignment horizontal="center"/>
      <protection locked="0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49" fontId="22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6" xfId="0" quotePrefix="1" applyNumberFormat="1" applyFont="1" applyBorder="1" applyAlignment="1">
      <alignment horizontal="right" vertical="center"/>
    </xf>
    <xf numFmtId="49" fontId="4" fillId="0" borderId="9" xfId="0" quotePrefix="1" applyNumberFormat="1" applyFont="1" applyBorder="1" applyAlignment="1">
      <alignment horizontal="right" vertical="center"/>
    </xf>
    <xf numFmtId="49" fontId="4" fillId="0" borderId="12" xfId="0" quotePrefix="1" applyNumberFormat="1" applyFont="1" applyBorder="1" applyAlignment="1">
      <alignment horizontal="right" vertical="center"/>
    </xf>
    <xf numFmtId="0" fontId="26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27" fillId="4" borderId="9" xfId="0" quotePrefix="1" applyNumberFormat="1" applyFont="1" applyFill="1" applyBorder="1" applyAlignment="1">
      <alignment horizontal="right" vertical="center"/>
    </xf>
    <xf numFmtId="2" fontId="4" fillId="4" borderId="9" xfId="0" applyNumberFormat="1" applyFont="1" applyFill="1" applyBorder="1" applyAlignment="1" applyProtection="1">
      <alignment horizontal="right" vertical="center"/>
      <protection locked="0"/>
    </xf>
    <xf numFmtId="49" fontId="27" fillId="4" borderId="9" xfId="0" applyNumberFormat="1" applyFont="1" applyFill="1" applyBorder="1" applyAlignment="1" applyProtection="1">
      <alignment horizontal="center" vertical="center"/>
      <protection locked="0"/>
    </xf>
    <xf numFmtId="0" fontId="27" fillId="4" borderId="9" xfId="0" applyFont="1" applyFill="1" applyBorder="1" applyAlignment="1" applyProtection="1">
      <alignment horizontal="center" vertical="center"/>
      <protection locked="0"/>
    </xf>
    <xf numFmtId="1" fontId="4" fillId="4" borderId="9" xfId="0" applyNumberFormat="1" applyFont="1" applyFill="1" applyBorder="1" applyAlignment="1" applyProtection="1">
      <alignment horizontal="center" vertical="center"/>
      <protection locked="0"/>
    </xf>
    <xf numFmtId="0" fontId="27" fillId="4" borderId="8" xfId="0" applyFont="1" applyFill="1" applyBorder="1" applyAlignment="1">
      <alignment vertical="center"/>
    </xf>
    <xf numFmtId="0" fontId="27" fillId="4" borderId="9" xfId="0" applyFont="1" applyFill="1" applyBorder="1" applyAlignment="1" applyProtection="1">
      <alignment horizontal="left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170" fontId="3" fillId="4" borderId="9" xfId="0" applyNumberFormat="1" applyFont="1" applyFill="1" applyBorder="1" applyAlignment="1" applyProtection="1">
      <alignment horizontal="center" vertical="center"/>
      <protection locked="0"/>
    </xf>
    <xf numFmtId="49" fontId="4" fillId="4" borderId="9" xfId="0" applyNumberFormat="1" applyFont="1" applyFill="1" applyBorder="1" applyAlignment="1" applyProtection="1">
      <alignment horizontal="center" vertical="center"/>
      <protection locked="0"/>
    </xf>
    <xf numFmtId="0" fontId="22" fillId="4" borderId="9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49" fontId="4" fillId="4" borderId="9" xfId="0" quotePrefix="1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14" fontId="10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3" fillId="0" borderId="18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8" fillId="0" borderId="0" xfId="0" applyFont="1" applyAlignment="1">
      <alignment horizontal="center"/>
    </xf>
  </cellXfs>
  <cellStyles count="6">
    <cellStyle name="Benyttet hyperkobling" xfId="4" builtinId="9" hidden="1"/>
    <cellStyle name="Benyttet hyperkobling" xfId="2" builtinId="9" hidden="1"/>
    <cellStyle name="Excel Built-in Normal" xfId="5" xr:uid="{53FE1A10-E7A8-624B-84C9-F9A1B93414F5}"/>
    <cellStyle name="Hyperkobling" xfId="3" builtinId="8" hidden="1"/>
    <cellStyle name="Hyperkobling" xfId="1" builtinId="8" hidden="1"/>
    <cellStyle name="Normal" xfId="0" builtinId="0"/>
  </cellStyles>
  <dxfs count="56"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</xdr:colOff>
      <xdr:row>0</xdr:row>
      <xdr:rowOff>71120</xdr:rowOff>
    </xdr:from>
    <xdr:to>
      <xdr:col>2</xdr:col>
      <xdr:colOff>307975</xdr:colOff>
      <xdr:row>3</xdr:row>
      <xdr:rowOff>48260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8310169B-E26E-834A-8506-37F5F6D4E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" y="71120"/>
          <a:ext cx="996315" cy="1120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</xdr:colOff>
      <xdr:row>0</xdr:row>
      <xdr:rowOff>71120</xdr:rowOff>
    </xdr:from>
    <xdr:to>
      <xdr:col>2</xdr:col>
      <xdr:colOff>307975</xdr:colOff>
      <xdr:row>3</xdr:row>
      <xdr:rowOff>48260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8ED23499-242E-47B4-BFC1-8B56B7528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" y="71120"/>
          <a:ext cx="1009015" cy="1126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</xdr:colOff>
      <xdr:row>0</xdr:row>
      <xdr:rowOff>71120</xdr:rowOff>
    </xdr:from>
    <xdr:to>
      <xdr:col>2</xdr:col>
      <xdr:colOff>307975</xdr:colOff>
      <xdr:row>3</xdr:row>
      <xdr:rowOff>48260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23B8A75A-232E-43FA-B988-E0787B411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" y="71120"/>
          <a:ext cx="1009015" cy="1126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</xdr:colOff>
      <xdr:row>0</xdr:row>
      <xdr:rowOff>71120</xdr:rowOff>
    </xdr:from>
    <xdr:to>
      <xdr:col>2</xdr:col>
      <xdr:colOff>307975</xdr:colOff>
      <xdr:row>3</xdr:row>
      <xdr:rowOff>48260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304B8737-8281-6B48-AD93-B13003B99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" y="71120"/>
          <a:ext cx="945515" cy="1120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</xdr:colOff>
      <xdr:row>0</xdr:row>
      <xdr:rowOff>71120</xdr:rowOff>
    </xdr:from>
    <xdr:to>
      <xdr:col>2</xdr:col>
      <xdr:colOff>307975</xdr:colOff>
      <xdr:row>3</xdr:row>
      <xdr:rowOff>48260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07C98A1D-DCF3-47C3-865D-D295C8063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" y="71120"/>
          <a:ext cx="1009015" cy="1126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2E03A-9AEB-0D4B-9DA8-8E2905FCFF58}">
  <sheetPr>
    <pageSetUpPr autoPageBreaks="0" fitToPage="1"/>
  </sheetPr>
  <dimension ref="B1:AD42"/>
  <sheetViews>
    <sheetView showGridLines="0" showZeros="0" showOutlineSymbols="0" topLeftCell="A20" zoomScale="90" zoomScaleNormal="90" zoomScaleSheetLayoutView="75" zoomScalePageLayoutView="120" workbookViewId="0">
      <selection activeCell="R34" sqref="R34:S34"/>
    </sheetView>
  </sheetViews>
  <sheetFormatPr baseColWidth="10" defaultColWidth="9.1796875" defaultRowHeight="13" x14ac:dyDescent="0.3"/>
  <cols>
    <col min="1" max="1" width="9.1796875" style="3"/>
    <col min="2" max="2" width="10.08984375" style="3" bestFit="1" customWidth="1"/>
    <col min="3" max="3" width="6.36328125" style="1" customWidth="1"/>
    <col min="4" max="4" width="8.6328125" style="1" customWidth="1"/>
    <col min="5" max="5" width="6.36328125" style="19" customWidth="1"/>
    <col min="6" max="6" width="12" style="1" customWidth="1"/>
    <col min="7" max="7" width="3.7265625" style="1" customWidth="1"/>
    <col min="8" max="8" width="27.6328125" style="4" customWidth="1"/>
    <col min="9" max="9" width="20.36328125" style="4" customWidth="1"/>
    <col min="10" max="10" width="7.1796875" style="1" customWidth="1"/>
    <col min="11" max="11" width="7.1796875" style="21" customWidth="1"/>
    <col min="12" max="12" width="7.1796875" style="1" customWidth="1"/>
    <col min="13" max="13" width="8.7265625" style="1" customWidth="1"/>
    <col min="14" max="15" width="7.1796875" style="1" customWidth="1"/>
    <col min="16" max="18" width="7.6328125" style="1" customWidth="1"/>
    <col min="19" max="19" width="10.6328125" style="20" customWidth="1"/>
    <col min="20" max="20" width="14" style="20" customWidth="1"/>
    <col min="21" max="21" width="7" style="20" customWidth="1"/>
    <col min="22" max="22" width="5.6328125" style="20" customWidth="1"/>
    <col min="23" max="23" width="14.1796875" style="3" customWidth="1"/>
    <col min="24" max="26" width="9.1796875" style="3" hidden="1" customWidth="1"/>
    <col min="27" max="27" width="7.81640625" style="3" hidden="1" customWidth="1"/>
    <col min="28" max="28" width="9.1796875" style="3" hidden="1" customWidth="1"/>
    <col min="29" max="30" width="9.1796875" style="2" hidden="1" customWidth="1"/>
    <col min="31" max="16384" width="9.1796875" style="3"/>
  </cols>
  <sheetData>
    <row r="1" spans="2:30" ht="53.25" customHeight="1" x14ac:dyDescent="1.2">
      <c r="H1" s="141" t="s">
        <v>48</v>
      </c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2:30" ht="24.75" customHeight="1" x14ac:dyDescent="0.8">
      <c r="H2" s="146" t="s">
        <v>28</v>
      </c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2:30" x14ac:dyDescent="0.3">
      <c r="D3" s="32" t="s">
        <v>51</v>
      </c>
    </row>
    <row r="4" spans="2:30" ht="12" customHeight="1" x14ac:dyDescent="0.3"/>
    <row r="5" spans="2:30" s="5" customFormat="1" ht="15.5" x14ac:dyDescent="0.35">
      <c r="C5" s="27" t="s">
        <v>23</v>
      </c>
      <c r="D5" s="145" t="s">
        <v>68</v>
      </c>
      <c r="E5" s="145"/>
      <c r="F5" s="145"/>
      <c r="G5" s="145"/>
      <c r="H5" s="145"/>
      <c r="I5" s="27" t="s">
        <v>0</v>
      </c>
      <c r="J5" s="145" t="s">
        <v>52</v>
      </c>
      <c r="K5" s="145"/>
      <c r="L5" s="145"/>
      <c r="M5" s="145"/>
      <c r="N5" s="27" t="s">
        <v>1</v>
      </c>
      <c r="O5" s="144" t="s">
        <v>64</v>
      </c>
      <c r="P5" s="144"/>
      <c r="Q5" s="144"/>
      <c r="R5" s="144"/>
      <c r="S5" s="27" t="s">
        <v>2</v>
      </c>
      <c r="T5" s="105" t="s">
        <v>63</v>
      </c>
      <c r="U5" s="28" t="s">
        <v>20</v>
      </c>
      <c r="V5" s="29">
        <v>1</v>
      </c>
      <c r="AC5" s="39"/>
      <c r="AD5" s="39"/>
    </row>
    <row r="6" spans="2:30" x14ac:dyDescent="0.3">
      <c r="AB6" s="42" t="s">
        <v>34</v>
      </c>
      <c r="AC6" s="42" t="s">
        <v>34</v>
      </c>
      <c r="AD6" s="42" t="s">
        <v>34</v>
      </c>
    </row>
    <row r="7" spans="2:30" s="1" customFormat="1" x14ac:dyDescent="0.3">
      <c r="B7" s="142" t="s">
        <v>40</v>
      </c>
      <c r="C7" s="11" t="s">
        <v>3</v>
      </c>
      <c r="D7" s="11" t="s">
        <v>4</v>
      </c>
      <c r="E7" s="69" t="s">
        <v>21</v>
      </c>
      <c r="F7" s="11" t="s">
        <v>5</v>
      </c>
      <c r="G7" s="11" t="s">
        <v>26</v>
      </c>
      <c r="H7" s="11" t="s">
        <v>6</v>
      </c>
      <c r="I7" s="11" t="s">
        <v>7</v>
      </c>
      <c r="J7" s="9"/>
      <c r="K7" s="71" t="s">
        <v>8</v>
      </c>
      <c r="L7" s="11"/>
      <c r="M7" s="11"/>
      <c r="N7" s="10" t="s">
        <v>9</v>
      </c>
      <c r="O7" s="11"/>
      <c r="P7" s="72" t="s">
        <v>24</v>
      </c>
      <c r="Q7" s="11"/>
      <c r="R7" s="11" t="s">
        <v>10</v>
      </c>
      <c r="S7" s="13" t="s">
        <v>11</v>
      </c>
      <c r="T7" s="74" t="s">
        <v>11</v>
      </c>
      <c r="U7" s="13" t="s">
        <v>12</v>
      </c>
      <c r="V7" s="13" t="s">
        <v>17</v>
      </c>
      <c r="W7" s="13" t="s">
        <v>13</v>
      </c>
      <c r="X7" s="2"/>
      <c r="AB7" s="43" t="s">
        <v>35</v>
      </c>
      <c r="AC7" s="43" t="s">
        <v>35</v>
      </c>
      <c r="AD7" s="43" t="s">
        <v>35</v>
      </c>
    </row>
    <row r="8" spans="2:30" s="1" customFormat="1" x14ac:dyDescent="0.3">
      <c r="B8" s="143"/>
      <c r="C8" s="12" t="s">
        <v>14</v>
      </c>
      <c r="D8" s="12" t="s">
        <v>15</v>
      </c>
      <c r="E8" s="70" t="s">
        <v>22</v>
      </c>
      <c r="F8" s="12" t="s">
        <v>19</v>
      </c>
      <c r="G8" s="12" t="s">
        <v>27</v>
      </c>
      <c r="H8" s="12"/>
      <c r="I8" s="12"/>
      <c r="J8" s="75">
        <v>1</v>
      </c>
      <c r="K8" s="75">
        <v>2</v>
      </c>
      <c r="L8" s="76">
        <v>3</v>
      </c>
      <c r="M8" s="76">
        <v>1</v>
      </c>
      <c r="N8" s="75">
        <v>2</v>
      </c>
      <c r="O8" s="76">
        <v>3</v>
      </c>
      <c r="P8" s="73" t="s">
        <v>25</v>
      </c>
      <c r="Q8" s="12"/>
      <c r="R8" s="12" t="s">
        <v>16</v>
      </c>
      <c r="S8" s="14"/>
      <c r="T8" s="14" t="s">
        <v>30</v>
      </c>
      <c r="U8" s="14"/>
      <c r="V8" s="14"/>
      <c r="W8" s="14"/>
      <c r="Y8" s="1" t="s">
        <v>38</v>
      </c>
      <c r="Z8" s="1" t="s">
        <v>29</v>
      </c>
      <c r="AA8" s="2" t="s">
        <v>30</v>
      </c>
      <c r="AB8" s="43" t="s">
        <v>36</v>
      </c>
      <c r="AC8" s="43" t="s">
        <v>39</v>
      </c>
      <c r="AD8" s="43" t="s">
        <v>37</v>
      </c>
    </row>
    <row r="9" spans="2:30" s="8" customFormat="1" ht="20.149999999999999" customHeight="1" x14ac:dyDescent="0.3">
      <c r="B9" s="49"/>
      <c r="C9" s="111"/>
      <c r="D9" s="91"/>
      <c r="E9" s="51"/>
      <c r="F9" s="108"/>
      <c r="G9" s="111"/>
      <c r="H9" s="53"/>
      <c r="I9" s="53"/>
      <c r="J9" s="108"/>
      <c r="K9" s="87"/>
      <c r="L9" s="86"/>
      <c r="M9" s="86"/>
      <c r="N9" s="86"/>
      <c r="O9" s="86"/>
      <c r="P9" s="88"/>
      <c r="Q9" s="88"/>
      <c r="R9" s="88"/>
      <c r="S9" s="89"/>
      <c r="T9" s="57" t="str">
        <f t="shared" ref="T9:T24" si="0">IF(AA9=1,S9*AD9,"")</f>
        <v/>
      </c>
      <c r="U9" s="84"/>
      <c r="V9" s="83"/>
      <c r="W9" s="90" t="str">
        <f>IF(R9="","",IF(D9="","",IF((Y9="k"),IF(D9&gt;153.757,1,IF(D9&lt;28,10^(0.787004341*LOG10(28/153.757)^2),10^(0.787004341*LOG10(D9/153.757)^2))),IF(D9&gt;193.609,1,IF(D9&lt;32,10^(0.722762521*LOG10(32/193.609)^2),10^(0.722762521*LOG10(D9/193.609)^2))))))</f>
        <v/>
      </c>
      <c r="X9" s="30" t="str">
        <f>T5</f>
        <v>14.10.2023</v>
      </c>
      <c r="Y9" s="1" t="b">
        <f t="shared" ref="Y9:Y24" si="1">IF(ISNUMBER(FIND("M",E9)),"m",IF(ISNUMBER(FIND("K",E9)),"k"))</f>
        <v>0</v>
      </c>
      <c r="Z9" s="37">
        <f t="shared" ref="Z9:Z24" si="2">IF(OR(F9="",X9=""),0,(YEAR(X9)-YEAR(F9)))</f>
        <v>0</v>
      </c>
      <c r="AA9" s="38">
        <f>IF(Z9&gt;34,1,0)</f>
        <v>0</v>
      </c>
      <c r="AB9" s="8" t="b">
        <f>IF(AA9=1,LOOKUP(Z9,'Meltzer-Faber'!A3:A63,'Meltzer-Faber'!B3:B63))</f>
        <v>0</v>
      </c>
      <c r="AC9" s="40" t="b">
        <f>IF(AA9=1,LOOKUP(Z9,'Meltzer-Faber'!A3:A63,'Meltzer-Faber'!C3:C63))</f>
        <v>0</v>
      </c>
      <c r="AD9" s="40" t="str">
        <f>IF(Y9="m",AB9,IF(Y9="k",AC9,""))</f>
        <v/>
      </c>
    </row>
    <row r="10" spans="2:30" s="8" customFormat="1" ht="20.149999999999999" customHeight="1" x14ac:dyDescent="0.3">
      <c r="B10" s="49"/>
      <c r="C10" s="111"/>
      <c r="D10" s="91"/>
      <c r="E10" s="51"/>
      <c r="F10" s="108"/>
      <c r="G10" s="111"/>
      <c r="H10" s="53"/>
      <c r="I10" s="53"/>
      <c r="J10" s="94"/>
      <c r="K10" s="94"/>
      <c r="L10" s="94"/>
      <c r="M10" s="94"/>
      <c r="N10" s="95"/>
      <c r="O10" s="96"/>
      <c r="P10" s="56"/>
      <c r="Q10" s="56"/>
      <c r="R10" s="56"/>
      <c r="S10" s="57"/>
      <c r="T10" s="57" t="str">
        <f>IF(AA10=1,S10*AD10,"")</f>
        <v/>
      </c>
      <c r="U10" s="52"/>
      <c r="V10" s="51"/>
      <c r="W10" s="58" t="str">
        <f t="shared" ref="W10:W24" si="3">IF(R10="","",IF(D10="","",IF((Y10="k"),IF(D10&gt;153.757,1,IF(D10&lt;28,10^(0.787004341*LOG10(28/153.757)^2),10^(0.787004341*LOG10(D10/153.757)^2))),IF(D10&gt;193.609,1,IF(D10&lt;32,10^(0.722762521*LOG10(32/193.609)^2),10^(0.722762521*LOG10(D10/193.609)^2))))))</f>
        <v/>
      </c>
      <c r="X10" s="30" t="str">
        <f>T5</f>
        <v>14.10.2023</v>
      </c>
      <c r="Y10" s="1" t="b">
        <f t="shared" si="1"/>
        <v>0</v>
      </c>
      <c r="Z10" s="37">
        <f t="shared" si="2"/>
        <v>0</v>
      </c>
      <c r="AA10" s="44">
        <f>IF(Z10&gt;34,1,0)</f>
        <v>0</v>
      </c>
      <c r="AB10" s="8" t="b">
        <f>IF(AA10=1,LOOKUP(Z10,'Meltzer-Faber'!A3:A63,'Meltzer-Faber'!B3:B63))</f>
        <v>0</v>
      </c>
      <c r="AC10" s="40" t="b">
        <f>IF(AA10=1,LOOKUP(Z10,'Meltzer-Faber'!A3:A63,'Meltzer-Faber'!C3:C63))</f>
        <v>0</v>
      </c>
      <c r="AD10" s="40" t="str">
        <f t="shared" ref="AD10:AD24" si="4">IF(Y10="m",AB10,IF(Y10="k",AC10,""))</f>
        <v/>
      </c>
    </row>
    <row r="11" spans="2:30" s="8" customFormat="1" ht="20.149999999999999" customHeight="1" x14ac:dyDescent="0.3">
      <c r="B11" s="49">
        <v>1987013</v>
      </c>
      <c r="C11" s="111" t="s">
        <v>89</v>
      </c>
      <c r="D11" s="91">
        <v>62.9</v>
      </c>
      <c r="E11" s="51" t="s">
        <v>177</v>
      </c>
      <c r="F11" s="108" t="s">
        <v>183</v>
      </c>
      <c r="G11" s="111" t="s">
        <v>185</v>
      </c>
      <c r="H11" s="53" t="s">
        <v>182</v>
      </c>
      <c r="I11" s="53" t="s">
        <v>84</v>
      </c>
      <c r="J11" s="94">
        <v>40</v>
      </c>
      <c r="K11" s="94">
        <v>45</v>
      </c>
      <c r="L11" s="94">
        <v>50</v>
      </c>
      <c r="M11" s="94">
        <v>67</v>
      </c>
      <c r="N11" s="95">
        <v>-70</v>
      </c>
      <c r="O11" s="96">
        <v>70</v>
      </c>
      <c r="P11" s="56">
        <v>50</v>
      </c>
      <c r="Q11" s="56"/>
      <c r="R11" s="56">
        <v>120</v>
      </c>
      <c r="S11" s="57">
        <v>157.68</v>
      </c>
      <c r="T11" s="57">
        <f>IF(AA11=1,S11*AD11,"")</f>
        <v>170.92512000000002</v>
      </c>
      <c r="U11" s="52">
        <v>1</v>
      </c>
      <c r="V11" s="51"/>
      <c r="W11" s="58">
        <f t="shared" si="3"/>
        <v>1.3139878011875734</v>
      </c>
      <c r="X11" s="30" t="str">
        <f>T5</f>
        <v>14.10.2023</v>
      </c>
      <c r="Y11" s="1" t="str">
        <f t="shared" si="1"/>
        <v>k</v>
      </c>
      <c r="Z11" s="37">
        <f t="shared" si="2"/>
        <v>36</v>
      </c>
      <c r="AA11" s="38">
        <f t="shared" ref="AA11:AA24" si="5">IF(Z11&gt;34,1,0)</f>
        <v>1</v>
      </c>
      <c r="AB11" s="8">
        <f>IF(AA11=1,LOOKUP(Z11,'Meltzer-Faber'!A3:A63,'Meltzer-Faber'!B3:B63))</f>
        <v>1.083</v>
      </c>
      <c r="AC11" s="40">
        <f>IF(AA11=1,LOOKUP(Z11,'Meltzer-Faber'!A3:A63,'Meltzer-Faber'!C3:C63))</f>
        <v>1.0840000000000001</v>
      </c>
      <c r="AD11" s="40">
        <f t="shared" si="4"/>
        <v>1.0840000000000001</v>
      </c>
    </row>
    <row r="12" spans="2:30" s="8" customFormat="1" ht="20.149999999999999" customHeight="1" x14ac:dyDescent="0.3">
      <c r="B12" s="49"/>
      <c r="C12" s="111"/>
      <c r="D12" s="50"/>
      <c r="E12" s="51"/>
      <c r="F12" s="108"/>
      <c r="G12" s="111"/>
      <c r="H12" s="93"/>
      <c r="I12" s="93"/>
      <c r="J12" s="94"/>
      <c r="K12" s="94"/>
      <c r="L12" s="94"/>
      <c r="M12" s="94"/>
      <c r="N12" s="95"/>
      <c r="O12" s="96"/>
      <c r="P12" s="56"/>
      <c r="Q12" s="56"/>
      <c r="R12" s="56"/>
      <c r="S12" s="57" t="str">
        <f t="shared" ref="S12:S24" si="6">IF(R12="","",IF(D12="","",IF((Y12="k"),IF(D12&gt;153.757,R12,IF(D12&lt;28,10^(0.787004341*LOG10(28/153.757)^2)*R12,10^(0.787004341*LOG10(D12/153.757)^2)*R12)),IF(D12&gt;193.609,R12,IF(D12&lt;32,10^(0.722762521*LOG10(32/193.609)^2)*R12,10^(0.722762521*LOG10(D12/193.609)^2)*R12)))))</f>
        <v/>
      </c>
      <c r="T12" s="57" t="str">
        <f>IF(AA12=1,S12*AD12,"")</f>
        <v/>
      </c>
      <c r="U12" s="52"/>
      <c r="V12" s="51" t="s">
        <v>18</v>
      </c>
      <c r="W12" s="58" t="str">
        <f t="shared" si="3"/>
        <v/>
      </c>
      <c r="X12" s="30" t="str">
        <f>T5</f>
        <v>14.10.2023</v>
      </c>
      <c r="Y12" s="1" t="b">
        <f t="shared" si="1"/>
        <v>0</v>
      </c>
      <c r="Z12" s="37">
        <f t="shared" si="2"/>
        <v>0</v>
      </c>
      <c r="AA12" s="38">
        <f t="shared" si="5"/>
        <v>0</v>
      </c>
      <c r="AB12" s="8" t="b">
        <f>IF(AA12=1,LOOKUP(Z12,'Meltzer-Faber'!A3:A63,'Meltzer-Faber'!B3:B63))</f>
        <v>0</v>
      </c>
      <c r="AC12" s="40" t="b">
        <f>IF(AA12=1,LOOKUP(Z12,'Meltzer-Faber'!A3:A63,'Meltzer-Faber'!C3:C63))</f>
        <v>0</v>
      </c>
      <c r="AD12" s="40" t="str">
        <f t="shared" si="4"/>
        <v/>
      </c>
    </row>
    <row r="13" spans="2:30" s="8" customFormat="1" ht="20.149999999999999" customHeight="1" x14ac:dyDescent="0.3">
      <c r="B13" s="49">
        <v>1986007</v>
      </c>
      <c r="C13" s="111" t="s">
        <v>107</v>
      </c>
      <c r="D13" s="91">
        <v>86.96</v>
      </c>
      <c r="E13" s="51" t="s">
        <v>177</v>
      </c>
      <c r="F13" s="107" t="s">
        <v>176</v>
      </c>
      <c r="G13" s="92">
        <v>3</v>
      </c>
      <c r="H13" s="93" t="s">
        <v>175</v>
      </c>
      <c r="I13" s="93" t="s">
        <v>195</v>
      </c>
      <c r="J13" s="54">
        <v>53</v>
      </c>
      <c r="K13" s="55">
        <v>55</v>
      </c>
      <c r="L13" s="54">
        <v>57</v>
      </c>
      <c r="M13" s="54">
        <v>63</v>
      </c>
      <c r="N13" s="54">
        <v>66</v>
      </c>
      <c r="O13" s="54">
        <v>69</v>
      </c>
      <c r="P13" s="56">
        <v>55</v>
      </c>
      <c r="Q13" s="56"/>
      <c r="R13" s="56">
        <v>126</v>
      </c>
      <c r="S13" s="57">
        <f t="shared" si="6"/>
        <v>140.79442740800988</v>
      </c>
      <c r="T13" s="57">
        <f t="shared" si="0"/>
        <v>154.45148686658683</v>
      </c>
      <c r="U13" s="52">
        <v>1</v>
      </c>
      <c r="V13" s="51" t="s">
        <v>18</v>
      </c>
      <c r="W13" s="58">
        <f t="shared" si="3"/>
        <v>1.117416090539761</v>
      </c>
      <c r="X13" s="30" t="str">
        <f>T5</f>
        <v>14.10.2023</v>
      </c>
      <c r="Y13" s="1" t="str">
        <f t="shared" si="1"/>
        <v>k</v>
      </c>
      <c r="Z13" s="37">
        <f t="shared" si="2"/>
        <v>37</v>
      </c>
      <c r="AA13" s="38">
        <f t="shared" si="5"/>
        <v>1</v>
      </c>
      <c r="AB13" s="8">
        <f>IF(AA13=1,LOOKUP(Z13,'Meltzer-Faber'!A3:A63,'Meltzer-Faber'!B3:B63))</f>
        <v>1.0960000000000001</v>
      </c>
      <c r="AC13" s="40">
        <f>IF(AA13=1,LOOKUP(Z13,'Meltzer-Faber'!A3:A63,'Meltzer-Faber'!C3:C63))</f>
        <v>1.097</v>
      </c>
      <c r="AD13" s="40">
        <f t="shared" si="4"/>
        <v>1.097</v>
      </c>
    </row>
    <row r="14" spans="2:30" s="8" customFormat="1" ht="20.149999999999999" customHeight="1" x14ac:dyDescent="0.3">
      <c r="B14" s="49"/>
      <c r="C14" s="111"/>
      <c r="D14" s="50"/>
      <c r="E14" s="51"/>
      <c r="F14" s="108"/>
      <c r="G14" s="52"/>
      <c r="H14" s="53"/>
      <c r="I14" s="53"/>
      <c r="J14" s="54"/>
      <c r="K14" s="55"/>
      <c r="L14" s="54"/>
      <c r="M14" s="54"/>
      <c r="N14" s="54"/>
      <c r="O14" s="54"/>
      <c r="P14" s="56"/>
      <c r="Q14" s="56"/>
      <c r="R14" s="56"/>
      <c r="S14" s="57" t="str">
        <f t="shared" si="6"/>
        <v/>
      </c>
      <c r="T14" s="57" t="str">
        <f t="shared" si="0"/>
        <v/>
      </c>
      <c r="U14" s="52"/>
      <c r="V14" s="51" t="s">
        <v>18</v>
      </c>
      <c r="W14" s="58" t="str">
        <f t="shared" si="3"/>
        <v/>
      </c>
      <c r="X14" s="30" t="str">
        <f>T5</f>
        <v>14.10.2023</v>
      </c>
      <c r="Y14" s="1" t="b">
        <f t="shared" si="1"/>
        <v>0</v>
      </c>
      <c r="Z14" s="37">
        <f t="shared" si="2"/>
        <v>0</v>
      </c>
      <c r="AA14" s="38">
        <f t="shared" si="5"/>
        <v>0</v>
      </c>
      <c r="AB14" s="8" t="b">
        <f>IF(AA14=1,LOOKUP(Z14,'Meltzer-Faber'!A3:A63,'Meltzer-Faber'!B3:B63))</f>
        <v>0</v>
      </c>
      <c r="AC14" s="40" t="b">
        <f>IF(AA14=1,LOOKUP(Z14,'Meltzer-Faber'!A3:A63,'Meltzer-Faber'!C3:C63))</f>
        <v>0</v>
      </c>
      <c r="AD14" s="40" t="str">
        <f t="shared" si="4"/>
        <v/>
      </c>
    </row>
    <row r="15" spans="2:30" s="8" customFormat="1" ht="20.149999999999999" customHeight="1" x14ac:dyDescent="0.3">
      <c r="B15" s="49">
        <v>1980009</v>
      </c>
      <c r="C15" s="111" t="s">
        <v>111</v>
      </c>
      <c r="D15" s="50">
        <v>98.24</v>
      </c>
      <c r="E15" s="51" t="s">
        <v>124</v>
      </c>
      <c r="F15" s="108" t="s">
        <v>123</v>
      </c>
      <c r="G15" s="111" t="s">
        <v>186</v>
      </c>
      <c r="H15" s="93" t="s">
        <v>125</v>
      </c>
      <c r="I15" s="93" t="s">
        <v>122</v>
      </c>
      <c r="J15" s="115">
        <v>42</v>
      </c>
      <c r="K15" s="55">
        <v>44</v>
      </c>
      <c r="L15" s="54">
        <v>-46</v>
      </c>
      <c r="M15" s="54">
        <v>57</v>
      </c>
      <c r="N15" s="54">
        <v>59</v>
      </c>
      <c r="O15" s="54">
        <v>-61</v>
      </c>
      <c r="P15" s="56">
        <v>44</v>
      </c>
      <c r="Q15" s="56"/>
      <c r="R15" s="56">
        <v>103</v>
      </c>
      <c r="S15" s="57">
        <f t="shared" si="6"/>
        <v>110.31232707232404</v>
      </c>
      <c r="T15" s="57">
        <f t="shared" si="0"/>
        <v>130.94073223484864</v>
      </c>
      <c r="U15" s="52">
        <v>1</v>
      </c>
      <c r="V15" s="51"/>
      <c r="W15" s="58">
        <f t="shared" si="3"/>
        <v>1.0709934667215926</v>
      </c>
      <c r="X15" s="30" t="str">
        <f>T5</f>
        <v>14.10.2023</v>
      </c>
      <c r="Y15" s="1" t="str">
        <f t="shared" si="1"/>
        <v>k</v>
      </c>
      <c r="Z15" s="37">
        <f t="shared" si="2"/>
        <v>43</v>
      </c>
      <c r="AA15" s="38">
        <f t="shared" si="5"/>
        <v>1</v>
      </c>
      <c r="AB15" s="8">
        <f>IF(AA15=1,LOOKUP(Z15,'Meltzer-Faber'!A3:A63,'Meltzer-Faber'!B3:B63))</f>
        <v>1.1759999999999999</v>
      </c>
      <c r="AC15" s="40">
        <f>IF(AA15=1,LOOKUP(Z15,'Meltzer-Faber'!A3:A63,'Meltzer-Faber'!C3:C63))</f>
        <v>1.1870000000000001</v>
      </c>
      <c r="AD15" s="40">
        <f t="shared" si="4"/>
        <v>1.1870000000000001</v>
      </c>
    </row>
    <row r="16" spans="2:30" s="8" customFormat="1" ht="20.149999999999999" customHeight="1" x14ac:dyDescent="0.3">
      <c r="B16" s="49"/>
      <c r="C16" s="111"/>
      <c r="D16" s="50"/>
      <c r="E16" s="51"/>
      <c r="F16" s="108"/>
      <c r="G16" s="52"/>
      <c r="H16" s="53"/>
      <c r="I16" s="53"/>
      <c r="J16" s="54"/>
      <c r="K16" s="55"/>
      <c r="L16" s="54"/>
      <c r="M16" s="54"/>
      <c r="N16" s="54"/>
      <c r="O16" s="54"/>
      <c r="P16" s="56">
        <f t="shared" ref="P16:P24" si="7">IF(MAX(J16:L16)&lt;0,0,TRUNC(MAX(J16:L16)/1)*1)</f>
        <v>0</v>
      </c>
      <c r="Q16" s="56">
        <f t="shared" ref="Q16:Q24" si="8">IF(MAX(M16:O16)&lt;0,0,TRUNC(MAX(M16:O16)/1)*1)</f>
        <v>0</v>
      </c>
      <c r="R16" s="56">
        <f t="shared" ref="R16:R24" si="9">IF(P16=0,0,IF(Q16=0,0,SUM(P16:Q16)))</f>
        <v>0</v>
      </c>
      <c r="S16" s="57" t="str">
        <f t="shared" si="6"/>
        <v/>
      </c>
      <c r="T16" s="57" t="str">
        <f t="shared" si="0"/>
        <v/>
      </c>
      <c r="U16" s="52"/>
      <c r="V16" s="51"/>
      <c r="W16" s="58" t="str">
        <f t="shared" si="3"/>
        <v/>
      </c>
      <c r="X16" s="30" t="str">
        <f>T5</f>
        <v>14.10.2023</v>
      </c>
      <c r="Y16" s="1" t="b">
        <f t="shared" si="1"/>
        <v>0</v>
      </c>
      <c r="Z16" s="37">
        <f t="shared" si="2"/>
        <v>0</v>
      </c>
      <c r="AA16" s="38">
        <f t="shared" si="5"/>
        <v>0</v>
      </c>
      <c r="AB16" s="8" t="b">
        <f>IF(AA16=1,LOOKUP(Z16,'Meltzer-Faber'!A3:A63,'Meltzer-Faber'!B3:B63))</f>
        <v>0</v>
      </c>
      <c r="AC16" s="40" t="b">
        <f>IF(AA16=1,LOOKUP(Z16,'Meltzer-Faber'!A3:A63,'Meltzer-Faber'!C3:C63))</f>
        <v>0</v>
      </c>
      <c r="AD16" s="40" t="str">
        <f t="shared" si="4"/>
        <v/>
      </c>
    </row>
    <row r="17" spans="2:30" s="8" customFormat="1" ht="20.149999999999999" customHeight="1" x14ac:dyDescent="0.3">
      <c r="B17" s="49">
        <v>1994010</v>
      </c>
      <c r="C17" s="111" t="s">
        <v>111</v>
      </c>
      <c r="D17" s="50">
        <v>94.08</v>
      </c>
      <c r="E17" s="51" t="s">
        <v>82</v>
      </c>
      <c r="F17" s="108" t="s">
        <v>110</v>
      </c>
      <c r="G17" s="52">
        <v>5</v>
      </c>
      <c r="H17" s="53" t="s">
        <v>109</v>
      </c>
      <c r="I17" s="53" t="s">
        <v>84</v>
      </c>
      <c r="J17" s="54">
        <v>32</v>
      </c>
      <c r="K17" s="54">
        <v>35</v>
      </c>
      <c r="L17" s="54">
        <v>37</v>
      </c>
      <c r="M17" s="54">
        <v>47</v>
      </c>
      <c r="N17" s="54">
        <v>51</v>
      </c>
      <c r="O17" s="54">
        <v>54</v>
      </c>
      <c r="P17" s="56">
        <v>37</v>
      </c>
      <c r="Q17" s="56"/>
      <c r="R17" s="56">
        <v>91</v>
      </c>
      <c r="S17" s="57">
        <f t="shared" si="6"/>
        <v>98.82350726472994</v>
      </c>
      <c r="T17" s="57" t="str">
        <f t="shared" si="0"/>
        <v/>
      </c>
      <c r="U17" s="52">
        <v>2</v>
      </c>
      <c r="V17" s="51"/>
      <c r="W17" s="58">
        <f t="shared" si="3"/>
        <v>1.0859726073047247</v>
      </c>
      <c r="X17" s="30" t="str">
        <f>T5</f>
        <v>14.10.2023</v>
      </c>
      <c r="Y17" s="1" t="str">
        <f t="shared" si="1"/>
        <v>k</v>
      </c>
      <c r="Z17" s="37">
        <f t="shared" si="2"/>
        <v>29</v>
      </c>
      <c r="AA17" s="38">
        <f t="shared" si="5"/>
        <v>0</v>
      </c>
      <c r="AB17" s="8" t="b">
        <f>IF(AA17=1,LOOKUP(Z17,'Meltzer-Faber'!A3:A63,'Meltzer-Faber'!B3:B63))</f>
        <v>0</v>
      </c>
      <c r="AC17" s="40" t="b">
        <f>IF(AA17=1,LOOKUP(Z17,'Meltzer-Faber'!A3:A63,'Meltzer-Faber'!C3:C63))</f>
        <v>0</v>
      </c>
      <c r="AD17" s="40" t="b">
        <f t="shared" si="4"/>
        <v>0</v>
      </c>
    </row>
    <row r="18" spans="2:30" s="8" customFormat="1" ht="20.149999999999999" customHeight="1" x14ac:dyDescent="0.3">
      <c r="B18" s="49"/>
      <c r="C18" s="111"/>
      <c r="D18" s="50"/>
      <c r="E18" s="51"/>
      <c r="F18" s="108"/>
      <c r="G18" s="52"/>
      <c r="H18" s="53"/>
      <c r="I18" s="53"/>
      <c r="J18" s="54"/>
      <c r="K18" s="55"/>
      <c r="L18" s="54"/>
      <c r="M18" s="54"/>
      <c r="N18" s="54"/>
      <c r="O18" s="54"/>
      <c r="P18" s="56">
        <f t="shared" si="7"/>
        <v>0</v>
      </c>
      <c r="Q18" s="56">
        <f t="shared" si="8"/>
        <v>0</v>
      </c>
      <c r="R18" s="56">
        <f t="shared" si="9"/>
        <v>0</v>
      </c>
      <c r="S18" s="57" t="str">
        <f t="shared" si="6"/>
        <v/>
      </c>
      <c r="T18" s="57" t="str">
        <f t="shared" si="0"/>
        <v/>
      </c>
      <c r="U18" s="52"/>
      <c r="V18" s="51" t="s">
        <v>18</v>
      </c>
      <c r="W18" s="58" t="str">
        <f t="shared" si="3"/>
        <v/>
      </c>
      <c r="X18" s="30" t="str">
        <f>T5</f>
        <v>14.10.2023</v>
      </c>
      <c r="Y18" s="1" t="b">
        <f t="shared" si="1"/>
        <v>0</v>
      </c>
      <c r="Z18" s="37">
        <f t="shared" si="2"/>
        <v>0</v>
      </c>
      <c r="AA18" s="38">
        <f t="shared" si="5"/>
        <v>0</v>
      </c>
      <c r="AB18" s="8" t="b">
        <f>IF(AA18=1,LOOKUP(Z18,'Meltzer-Faber'!A3:A63,'Meltzer-Faber'!B3:B63))</f>
        <v>0</v>
      </c>
      <c r="AC18" s="40" t="b">
        <f>IF(AA18=1,LOOKUP(Z18,'Meltzer-Faber'!A3:A63,'Meltzer-Faber'!C3:C63))</f>
        <v>0</v>
      </c>
      <c r="AD18" s="40" t="str">
        <f t="shared" si="4"/>
        <v/>
      </c>
    </row>
    <row r="19" spans="2:30" s="8" customFormat="1" ht="20.149999999999999" customHeight="1" x14ac:dyDescent="0.3">
      <c r="B19" s="49">
        <v>1953001</v>
      </c>
      <c r="C19" s="111" t="s">
        <v>76</v>
      </c>
      <c r="D19" s="50">
        <v>92.4</v>
      </c>
      <c r="E19" s="51" t="s">
        <v>120</v>
      </c>
      <c r="F19" s="108" t="s">
        <v>119</v>
      </c>
      <c r="G19" s="52">
        <v>6</v>
      </c>
      <c r="H19" s="53" t="s">
        <v>118</v>
      </c>
      <c r="I19" s="53" t="s">
        <v>84</v>
      </c>
      <c r="J19" s="54">
        <v>-60</v>
      </c>
      <c r="K19" s="55">
        <v>-61</v>
      </c>
      <c r="L19" s="54">
        <v>-61</v>
      </c>
      <c r="M19" s="54" t="s">
        <v>191</v>
      </c>
      <c r="N19" s="54" t="s">
        <v>191</v>
      </c>
      <c r="O19" s="54" t="s">
        <v>191</v>
      </c>
      <c r="P19" s="56">
        <f t="shared" si="7"/>
        <v>0</v>
      </c>
      <c r="Q19" s="56">
        <f t="shared" si="8"/>
        <v>0</v>
      </c>
      <c r="R19" s="56">
        <f t="shared" si="9"/>
        <v>0</v>
      </c>
      <c r="S19" s="57">
        <f t="shared" si="6"/>
        <v>0</v>
      </c>
      <c r="T19" s="57">
        <f t="shared" si="0"/>
        <v>0</v>
      </c>
      <c r="U19" s="52"/>
      <c r="V19" s="51"/>
      <c r="W19" s="58">
        <f t="shared" si="3"/>
        <v>1.1873858785018376</v>
      </c>
      <c r="X19" s="30" t="str">
        <f>T5</f>
        <v>14.10.2023</v>
      </c>
      <c r="Y19" s="1" t="str">
        <f t="shared" si="1"/>
        <v>m</v>
      </c>
      <c r="Z19" s="37">
        <f t="shared" si="2"/>
        <v>70</v>
      </c>
      <c r="AA19" s="38">
        <f t="shared" si="5"/>
        <v>1</v>
      </c>
      <c r="AB19" s="8">
        <f>IF(AA19=1,LOOKUP(Z19,'Meltzer-Faber'!A3:A63,'Meltzer-Faber'!B3:B63))</f>
        <v>1.867</v>
      </c>
      <c r="AC19" s="40">
        <f>IF(AA19=1,LOOKUP(Z19,'Meltzer-Faber'!A3:A63,'Meltzer-Faber'!C3:C63))</f>
        <v>2.077</v>
      </c>
      <c r="AD19" s="40">
        <f t="shared" si="4"/>
        <v>1.867</v>
      </c>
    </row>
    <row r="20" spans="2:30" s="8" customFormat="1" ht="20.149999999999999" customHeight="1" x14ac:dyDescent="0.3">
      <c r="B20" s="49">
        <v>1984003</v>
      </c>
      <c r="C20" s="111" t="s">
        <v>76</v>
      </c>
      <c r="D20" s="50">
        <v>92.3</v>
      </c>
      <c r="E20" s="51" t="s">
        <v>164</v>
      </c>
      <c r="F20" s="108" t="s">
        <v>165</v>
      </c>
      <c r="G20" s="52">
        <v>7</v>
      </c>
      <c r="H20" s="53" t="s">
        <v>163</v>
      </c>
      <c r="I20" s="53" t="s">
        <v>195</v>
      </c>
      <c r="J20" s="54">
        <v>70</v>
      </c>
      <c r="K20" s="55">
        <v>-75</v>
      </c>
      <c r="L20" s="54">
        <v>75</v>
      </c>
      <c r="M20" s="54">
        <v>90</v>
      </c>
      <c r="N20" s="54">
        <v>95</v>
      </c>
      <c r="O20" s="54">
        <v>100</v>
      </c>
      <c r="P20" s="56">
        <f t="shared" si="7"/>
        <v>75</v>
      </c>
      <c r="Q20" s="56">
        <f t="shared" si="8"/>
        <v>100</v>
      </c>
      <c r="R20" s="56">
        <f t="shared" si="9"/>
        <v>175</v>
      </c>
      <c r="S20" s="57">
        <f t="shared" si="6"/>
        <v>207.89711958659851</v>
      </c>
      <c r="T20" s="57">
        <f t="shared" si="0"/>
        <v>233.26056817616356</v>
      </c>
      <c r="U20" s="52">
        <v>1</v>
      </c>
      <c r="V20" s="51"/>
      <c r="W20" s="58">
        <f t="shared" si="3"/>
        <v>1.1879835404948487</v>
      </c>
      <c r="X20" s="30" t="str">
        <f>T5</f>
        <v>14.10.2023</v>
      </c>
      <c r="Y20" s="1" t="str">
        <f t="shared" si="1"/>
        <v>m</v>
      </c>
      <c r="Z20" s="37">
        <f t="shared" si="2"/>
        <v>39</v>
      </c>
      <c r="AA20" s="38">
        <f t="shared" si="5"/>
        <v>1</v>
      </c>
      <c r="AB20" s="8">
        <f>IF(AA20=1,LOOKUP(Z20,'Meltzer-Faber'!A3:A63,'Meltzer-Faber'!B3:B63))</f>
        <v>1.1220000000000001</v>
      </c>
      <c r="AC20" s="40">
        <f>IF(AA20=1,LOOKUP(Z20,'Meltzer-Faber'!A3:A63,'Meltzer-Faber'!C3:C63))</f>
        <v>1.1240000000000001</v>
      </c>
      <c r="AD20" s="40">
        <f t="shared" si="4"/>
        <v>1.1220000000000001</v>
      </c>
    </row>
    <row r="21" spans="2:30" s="8" customFormat="1" ht="20.149999999999999" customHeight="1" x14ac:dyDescent="0.3">
      <c r="B21" s="49"/>
      <c r="C21" s="111"/>
      <c r="D21" s="50"/>
      <c r="E21" s="51"/>
      <c r="F21" s="108"/>
      <c r="G21" s="52"/>
      <c r="H21" s="53"/>
      <c r="I21" s="53"/>
      <c r="J21" s="54"/>
      <c r="K21" s="55"/>
      <c r="L21" s="54"/>
      <c r="M21" s="54"/>
      <c r="N21" s="54"/>
      <c r="O21" s="54"/>
      <c r="P21" s="56">
        <f t="shared" si="7"/>
        <v>0</v>
      </c>
      <c r="Q21" s="56">
        <f t="shared" si="8"/>
        <v>0</v>
      </c>
      <c r="R21" s="56">
        <f t="shared" si="9"/>
        <v>0</v>
      </c>
      <c r="S21" s="57" t="str">
        <f t="shared" si="6"/>
        <v/>
      </c>
      <c r="T21" s="57" t="str">
        <f t="shared" si="0"/>
        <v/>
      </c>
      <c r="U21" s="52"/>
      <c r="V21" s="51"/>
      <c r="W21" s="58" t="str">
        <f t="shared" si="3"/>
        <v/>
      </c>
      <c r="X21" s="30" t="str">
        <f>T5</f>
        <v>14.10.2023</v>
      </c>
      <c r="Y21" s="1" t="b">
        <f t="shared" si="1"/>
        <v>0</v>
      </c>
      <c r="Z21" s="37">
        <f t="shared" si="2"/>
        <v>0</v>
      </c>
      <c r="AA21" s="38">
        <f t="shared" si="5"/>
        <v>0</v>
      </c>
      <c r="AB21" s="8" t="b">
        <f>IF(AA21=1,LOOKUP(Z21,'Meltzer-Faber'!A3:A63,'Meltzer-Faber'!B3:B63))</f>
        <v>0</v>
      </c>
      <c r="AC21" s="40" t="b">
        <f>IF(AA21=1,LOOKUP(Z21,'Meltzer-Faber'!A3:A63,'Meltzer-Faber'!C3:C63))</f>
        <v>0</v>
      </c>
      <c r="AD21" s="40" t="str">
        <f t="shared" si="4"/>
        <v/>
      </c>
    </row>
    <row r="22" spans="2:30" s="8" customFormat="1" ht="20.149999999999999" customHeight="1" x14ac:dyDescent="0.3">
      <c r="B22" s="49">
        <v>1971007</v>
      </c>
      <c r="C22" s="111" t="s">
        <v>172</v>
      </c>
      <c r="D22" s="50">
        <v>101.6</v>
      </c>
      <c r="E22" s="51" t="s">
        <v>166</v>
      </c>
      <c r="F22" s="108" t="s">
        <v>169</v>
      </c>
      <c r="G22" s="52">
        <v>8</v>
      </c>
      <c r="H22" s="53" t="s">
        <v>167</v>
      </c>
      <c r="I22" s="53" t="s">
        <v>195</v>
      </c>
      <c r="J22" s="54">
        <v>58</v>
      </c>
      <c r="K22" s="55">
        <v>61</v>
      </c>
      <c r="L22" s="54">
        <v>-64</v>
      </c>
      <c r="M22" s="54">
        <v>72</v>
      </c>
      <c r="N22" s="54">
        <v>76</v>
      </c>
      <c r="O22" s="54">
        <v>80</v>
      </c>
      <c r="P22" s="56">
        <f t="shared" si="7"/>
        <v>61</v>
      </c>
      <c r="Q22" s="56">
        <f t="shared" si="8"/>
        <v>80</v>
      </c>
      <c r="R22" s="56">
        <f t="shared" si="9"/>
        <v>141</v>
      </c>
      <c r="S22" s="57">
        <f t="shared" si="6"/>
        <v>160.65586311426969</v>
      </c>
      <c r="T22" s="57">
        <f t="shared" si="0"/>
        <v>211.42311585837894</v>
      </c>
      <c r="U22" s="52">
        <v>1</v>
      </c>
      <c r="V22" s="51"/>
      <c r="W22" s="58">
        <f t="shared" si="3"/>
        <v>1.1394032844983666</v>
      </c>
      <c r="X22" s="30" t="str">
        <f>T5</f>
        <v>14.10.2023</v>
      </c>
      <c r="Y22" s="1" t="str">
        <f t="shared" si="1"/>
        <v>m</v>
      </c>
      <c r="Z22" s="37">
        <f t="shared" si="2"/>
        <v>52</v>
      </c>
      <c r="AA22" s="38">
        <f t="shared" si="5"/>
        <v>1</v>
      </c>
      <c r="AB22" s="8">
        <f>IF(AA22=1,LOOKUP(Z22,'Meltzer-Faber'!A3:A63,'Meltzer-Faber'!B3:B63))</f>
        <v>1.3160000000000001</v>
      </c>
      <c r="AC22" s="40">
        <f>IF(AA22=1,LOOKUP(Z22,'Meltzer-Faber'!A3:A63,'Meltzer-Faber'!C3:C63))</f>
        <v>1.401</v>
      </c>
      <c r="AD22" s="40">
        <f t="shared" si="4"/>
        <v>1.3160000000000001</v>
      </c>
    </row>
    <row r="23" spans="2:30" s="8" customFormat="1" ht="20.149999999999999" customHeight="1" x14ac:dyDescent="0.3">
      <c r="B23" s="49">
        <v>1959003</v>
      </c>
      <c r="C23" s="111" t="s">
        <v>172</v>
      </c>
      <c r="D23" s="50">
        <v>100.7</v>
      </c>
      <c r="E23" s="51" t="s">
        <v>171</v>
      </c>
      <c r="F23" s="108" t="s">
        <v>170</v>
      </c>
      <c r="G23" s="52">
        <v>9</v>
      </c>
      <c r="H23" s="53" t="s">
        <v>168</v>
      </c>
      <c r="I23" s="53" t="s">
        <v>195</v>
      </c>
      <c r="J23" s="64">
        <v>82</v>
      </c>
      <c r="K23" s="116">
        <v>86</v>
      </c>
      <c r="L23" s="54">
        <v>88</v>
      </c>
      <c r="M23" s="54">
        <v>95</v>
      </c>
      <c r="N23" s="54">
        <v>-100</v>
      </c>
      <c r="O23" s="54">
        <v>-100</v>
      </c>
      <c r="P23" s="56">
        <f t="shared" si="7"/>
        <v>88</v>
      </c>
      <c r="Q23" s="56">
        <f t="shared" si="8"/>
        <v>95</v>
      </c>
      <c r="R23" s="56">
        <f t="shared" si="9"/>
        <v>183</v>
      </c>
      <c r="S23" s="57">
        <f t="shared" si="6"/>
        <v>209.26835750644057</v>
      </c>
      <c r="T23" s="57">
        <f t="shared" si="0"/>
        <v>340.89815437799166</v>
      </c>
      <c r="U23" s="52">
        <v>1</v>
      </c>
      <c r="V23" s="51"/>
      <c r="W23" s="58">
        <f t="shared" si="3"/>
        <v>1.1435429371936643</v>
      </c>
      <c r="X23" s="30" t="str">
        <f>T5</f>
        <v>14.10.2023</v>
      </c>
      <c r="Y23" s="1" t="str">
        <f t="shared" si="1"/>
        <v>m</v>
      </c>
      <c r="Z23" s="37">
        <f t="shared" si="2"/>
        <v>64</v>
      </c>
      <c r="AA23" s="38">
        <f t="shared" si="5"/>
        <v>1</v>
      </c>
      <c r="AB23" s="8">
        <f>IF(AA23=1,LOOKUP(Z23,'Meltzer-Faber'!A3:A63,'Meltzer-Faber'!B3:B63))</f>
        <v>1.629</v>
      </c>
      <c r="AC23" s="40">
        <f>IF(AA23=1,LOOKUP(Z23,'Meltzer-Faber'!A3:A63,'Meltzer-Faber'!C3:C63))</f>
        <v>1.839</v>
      </c>
      <c r="AD23" s="40">
        <f t="shared" si="4"/>
        <v>1.629</v>
      </c>
    </row>
    <row r="24" spans="2:30" s="8" customFormat="1" ht="20.149999999999999" customHeight="1" x14ac:dyDescent="0.3">
      <c r="B24" s="49"/>
      <c r="C24" s="111"/>
      <c r="D24" s="50"/>
      <c r="E24" s="51"/>
      <c r="F24" s="108"/>
      <c r="G24" s="52"/>
      <c r="H24" s="53"/>
      <c r="I24" s="53"/>
      <c r="J24" s="64"/>
      <c r="K24" s="55"/>
      <c r="L24" s="64"/>
      <c r="M24" s="64"/>
      <c r="N24" s="64"/>
      <c r="O24" s="64"/>
      <c r="P24" s="66">
        <f t="shared" si="7"/>
        <v>0</v>
      </c>
      <c r="Q24" s="66">
        <f t="shared" si="8"/>
        <v>0</v>
      </c>
      <c r="R24" s="66">
        <f t="shared" si="9"/>
        <v>0</v>
      </c>
      <c r="S24" s="67" t="str">
        <f t="shared" si="6"/>
        <v/>
      </c>
      <c r="T24" s="67" t="str">
        <f t="shared" si="0"/>
        <v/>
      </c>
      <c r="U24" s="62"/>
      <c r="V24" s="61"/>
      <c r="W24" s="97" t="str">
        <f t="shared" si="3"/>
        <v/>
      </c>
      <c r="X24" s="30" t="str">
        <f>T5</f>
        <v>14.10.2023</v>
      </c>
      <c r="Y24" s="1" t="b">
        <f t="shared" si="1"/>
        <v>0</v>
      </c>
      <c r="Z24" s="37">
        <f t="shared" si="2"/>
        <v>0</v>
      </c>
      <c r="AA24" s="38">
        <f t="shared" si="5"/>
        <v>0</v>
      </c>
      <c r="AB24" s="8" t="b">
        <f>IF(AA24=1,LOOKUP(Z24,'Meltzer-Faber'!A3:A63,'Meltzer-Faber'!B3:B63))</f>
        <v>0</v>
      </c>
      <c r="AC24" s="40" t="b">
        <f>IF(AA24=1,LOOKUP(Z24,'Meltzer-Faber'!A3:A63,'Meltzer-Faber'!C3:C63))</f>
        <v>0</v>
      </c>
      <c r="AD24" s="40" t="str">
        <f t="shared" si="4"/>
        <v/>
      </c>
    </row>
    <row r="25" spans="2:30" s="6" customFormat="1" ht="19" customHeight="1" x14ac:dyDescent="0.3">
      <c r="D25" s="45"/>
      <c r="E25" s="46"/>
      <c r="F25" s="7"/>
      <c r="G25" s="7"/>
      <c r="J25" s="47"/>
      <c r="K25" s="48"/>
      <c r="L25" s="47"/>
      <c r="M25" s="47" t="s">
        <v>18</v>
      </c>
      <c r="N25" s="47"/>
      <c r="O25" s="47"/>
      <c r="P25" s="46"/>
      <c r="Q25" s="46"/>
      <c r="R25" s="46"/>
      <c r="S25" s="22"/>
      <c r="T25" s="22"/>
      <c r="U25" s="22"/>
      <c r="V25" s="22"/>
      <c r="W25" s="7"/>
      <c r="X25" s="1"/>
      <c r="Y25" s="25"/>
      <c r="Z25" s="37">
        <f>(YEAR(X25)-YEAR(F25))</f>
        <v>0</v>
      </c>
      <c r="AA25" s="38">
        <f t="shared" ref="AA25" si="10">IF(Z27&gt;34,1,0)</f>
        <v>0</v>
      </c>
      <c r="AC25" s="7"/>
      <c r="AD25" s="7"/>
    </row>
    <row r="26" spans="2:30" s="6" customFormat="1" ht="21" customHeight="1" x14ac:dyDescent="0.3">
      <c r="D26" s="45"/>
      <c r="E26" s="46"/>
      <c r="F26" s="7"/>
      <c r="G26" s="7"/>
      <c r="J26" s="47"/>
      <c r="K26" s="48"/>
      <c r="L26" s="47"/>
      <c r="M26" s="47"/>
      <c r="N26" s="47"/>
      <c r="O26" s="47"/>
      <c r="P26" s="46"/>
      <c r="Q26" s="46"/>
      <c r="R26" s="46"/>
      <c r="S26" s="22"/>
      <c r="T26" s="22"/>
      <c r="U26" s="22"/>
      <c r="V26" s="22"/>
      <c r="W26" s="7"/>
      <c r="X26" s="1"/>
      <c r="Y26" s="25"/>
      <c r="Z26" s="37"/>
      <c r="AA26" s="38"/>
      <c r="AC26" s="7"/>
      <c r="AD26" s="7"/>
    </row>
    <row r="27" spans="2:30" customFormat="1" ht="23.15" customHeight="1" x14ac:dyDescent="0.3">
      <c r="B27" s="138" t="s">
        <v>41</v>
      </c>
      <c r="C27" s="138"/>
      <c r="D27" s="100" t="s">
        <v>40</v>
      </c>
      <c r="E27" s="138" t="s">
        <v>6</v>
      </c>
      <c r="F27" s="138"/>
      <c r="G27" s="138"/>
      <c r="H27" s="100" t="s">
        <v>50</v>
      </c>
      <c r="I27" s="24"/>
      <c r="J27" s="138" t="s">
        <v>41</v>
      </c>
      <c r="K27" s="138"/>
      <c r="L27" s="138"/>
      <c r="M27" s="104" t="s">
        <v>40</v>
      </c>
      <c r="N27" s="147" t="s">
        <v>6</v>
      </c>
      <c r="O27" s="147"/>
      <c r="P27" s="147"/>
      <c r="Q27" s="147"/>
      <c r="R27" s="147" t="s">
        <v>50</v>
      </c>
      <c r="S27" s="147"/>
      <c r="T27" s="18"/>
      <c r="U27" s="18"/>
      <c r="V27" s="18"/>
      <c r="X27" s="3"/>
      <c r="Y27" s="3"/>
      <c r="Z27" s="3"/>
      <c r="AA27" s="1"/>
      <c r="AC27" s="41"/>
      <c r="AD27" s="41"/>
    </row>
    <row r="28" spans="2:30" s="5" customFormat="1" ht="20.149999999999999" customHeight="1" x14ac:dyDescent="0.3">
      <c r="B28" s="139" t="s">
        <v>47</v>
      </c>
      <c r="C28" s="140"/>
      <c r="D28" s="98">
        <v>1991006</v>
      </c>
      <c r="E28" s="140" t="s">
        <v>60</v>
      </c>
      <c r="F28" s="140"/>
      <c r="G28" s="140"/>
      <c r="H28" s="99" t="s">
        <v>52</v>
      </c>
      <c r="I28" s="4"/>
      <c r="J28" s="139" t="s">
        <v>43</v>
      </c>
      <c r="K28" s="140"/>
      <c r="L28" s="140"/>
      <c r="M28" s="101">
        <v>1991006</v>
      </c>
      <c r="N28" s="148" t="s">
        <v>60</v>
      </c>
      <c r="O28" s="148"/>
      <c r="P28" s="148"/>
      <c r="Q28" s="148"/>
      <c r="R28" s="148" t="s">
        <v>52</v>
      </c>
      <c r="S28" s="156"/>
      <c r="AA28" s="1"/>
      <c r="AC28" s="39"/>
      <c r="AD28" s="39"/>
    </row>
    <row r="29" spans="2:30" s="5" customFormat="1" ht="21" customHeight="1" x14ac:dyDescent="0.3">
      <c r="B29" s="132" t="s">
        <v>44</v>
      </c>
      <c r="C29" s="133"/>
      <c r="D29" s="78">
        <v>1999026</v>
      </c>
      <c r="E29" s="133" t="s">
        <v>61</v>
      </c>
      <c r="F29" s="133"/>
      <c r="G29" s="133"/>
      <c r="H29" s="79" t="s">
        <v>52</v>
      </c>
      <c r="I29" s="4"/>
      <c r="J29" s="132" t="s">
        <v>45</v>
      </c>
      <c r="K29" s="133"/>
      <c r="L29" s="133"/>
      <c r="M29" s="102">
        <v>1992019</v>
      </c>
      <c r="N29" s="149" t="s">
        <v>102</v>
      </c>
      <c r="O29" s="149"/>
      <c r="P29" s="149"/>
      <c r="Q29" s="149"/>
      <c r="R29" s="149" t="s">
        <v>84</v>
      </c>
      <c r="S29" s="150"/>
      <c r="AC29" s="39"/>
      <c r="AD29" s="39"/>
    </row>
    <row r="30" spans="2:30" s="5" customFormat="1" ht="19" customHeight="1" x14ac:dyDescent="0.3">
      <c r="B30" s="132" t="s">
        <v>44</v>
      </c>
      <c r="C30" s="133"/>
      <c r="D30" s="78">
        <v>1964004</v>
      </c>
      <c r="E30" s="133" t="s">
        <v>65</v>
      </c>
      <c r="F30" s="133"/>
      <c r="G30" s="133"/>
      <c r="H30" s="79" t="s">
        <v>52</v>
      </c>
      <c r="I30" s="4"/>
      <c r="J30" s="132" t="s">
        <v>45</v>
      </c>
      <c r="K30" s="133"/>
      <c r="L30" s="133"/>
      <c r="M30" s="102">
        <v>1993011</v>
      </c>
      <c r="N30" s="149" t="s">
        <v>73</v>
      </c>
      <c r="O30" s="149"/>
      <c r="P30" s="149"/>
      <c r="Q30" s="149"/>
      <c r="R30" s="149" t="s">
        <v>84</v>
      </c>
      <c r="S30" s="150"/>
      <c r="AC30" s="39"/>
      <c r="AD30" s="39"/>
    </row>
    <row r="31" spans="2:30" s="5" customFormat="1" ht="21" customHeight="1" x14ac:dyDescent="0.3">
      <c r="B31" s="132" t="s">
        <v>44</v>
      </c>
      <c r="C31" s="133"/>
      <c r="D31" s="78">
        <v>1989015</v>
      </c>
      <c r="E31" s="133" t="s">
        <v>67</v>
      </c>
      <c r="F31" s="133"/>
      <c r="G31" s="133"/>
      <c r="H31" s="79" t="s">
        <v>52</v>
      </c>
      <c r="I31" s="4"/>
      <c r="J31" s="132" t="s">
        <v>184</v>
      </c>
      <c r="K31" s="133"/>
      <c r="L31" s="133"/>
      <c r="M31" s="102">
        <v>1991006</v>
      </c>
      <c r="N31" s="149" t="s">
        <v>60</v>
      </c>
      <c r="O31" s="149"/>
      <c r="P31" s="149"/>
      <c r="Q31" s="149"/>
      <c r="R31" s="149" t="s">
        <v>52</v>
      </c>
      <c r="S31" s="150"/>
      <c r="Y31" s="5" t="s">
        <v>18</v>
      </c>
      <c r="AC31" s="39"/>
      <c r="AD31" s="39"/>
    </row>
    <row r="32" spans="2:30" s="5" customFormat="1" ht="20.149999999999999" customHeight="1" x14ac:dyDescent="0.3">
      <c r="B32" s="132" t="s">
        <v>44</v>
      </c>
      <c r="C32" s="133"/>
      <c r="D32" s="78"/>
      <c r="E32" s="133"/>
      <c r="F32" s="133"/>
      <c r="G32" s="133"/>
      <c r="H32" s="79"/>
      <c r="I32" s="4"/>
      <c r="J32" s="132" t="s">
        <v>42</v>
      </c>
      <c r="K32" s="133"/>
      <c r="L32" s="133"/>
      <c r="M32" s="102"/>
      <c r="N32" s="149"/>
      <c r="O32" s="149"/>
      <c r="P32" s="149"/>
      <c r="Q32" s="149"/>
      <c r="R32" s="149"/>
      <c r="S32" s="150"/>
      <c r="AC32" s="39"/>
      <c r="AD32" s="39"/>
    </row>
    <row r="33" spans="2:22" ht="19" customHeight="1" x14ac:dyDescent="0.3">
      <c r="B33" s="132" t="s">
        <v>44</v>
      </c>
      <c r="C33" s="133"/>
      <c r="D33" s="78"/>
      <c r="E33" s="133"/>
      <c r="F33" s="133"/>
      <c r="G33" s="133"/>
      <c r="H33" s="79"/>
      <c r="I33" s="3"/>
      <c r="J33" s="132" t="s">
        <v>42</v>
      </c>
      <c r="K33" s="133"/>
      <c r="L33" s="133"/>
      <c r="M33" s="102"/>
      <c r="N33" s="149"/>
      <c r="O33" s="149"/>
      <c r="P33" s="149"/>
      <c r="Q33" s="149"/>
      <c r="R33" s="149"/>
      <c r="S33" s="150"/>
      <c r="T33" s="3"/>
      <c r="U33" s="3"/>
      <c r="V33" s="3"/>
    </row>
    <row r="34" spans="2:22" ht="20.149999999999999" customHeight="1" x14ac:dyDescent="0.3">
      <c r="B34" s="132" t="s">
        <v>46</v>
      </c>
      <c r="C34" s="133"/>
      <c r="D34" s="78">
        <v>1982010</v>
      </c>
      <c r="E34" s="133" t="s">
        <v>66</v>
      </c>
      <c r="F34" s="133"/>
      <c r="G34" s="133"/>
      <c r="H34" s="79" t="s">
        <v>52</v>
      </c>
      <c r="I34" s="3"/>
      <c r="J34" s="132" t="s">
        <v>42</v>
      </c>
      <c r="K34" s="133"/>
      <c r="L34" s="133"/>
      <c r="M34" s="102"/>
      <c r="N34" s="149"/>
      <c r="O34" s="149"/>
      <c r="P34" s="149"/>
      <c r="Q34" s="149"/>
      <c r="R34" s="149"/>
      <c r="S34" s="150"/>
      <c r="T34" s="3"/>
      <c r="U34" s="3"/>
      <c r="V34" s="3"/>
    </row>
    <row r="35" spans="2:22" ht="20.149999999999999" customHeight="1" x14ac:dyDescent="0.3">
      <c r="B35" s="135"/>
      <c r="C35" s="136"/>
      <c r="D35" s="80"/>
      <c r="E35" s="136"/>
      <c r="F35" s="136"/>
      <c r="G35" s="136"/>
      <c r="H35" s="81"/>
      <c r="I35" s="3"/>
      <c r="J35" s="135" t="s">
        <v>42</v>
      </c>
      <c r="K35" s="136"/>
      <c r="L35" s="136"/>
      <c r="M35" s="103"/>
      <c r="N35" s="154"/>
      <c r="O35" s="154"/>
      <c r="P35" s="154"/>
      <c r="Q35" s="154"/>
      <c r="R35" s="154"/>
      <c r="S35" s="155"/>
      <c r="T35" s="3"/>
      <c r="U35" s="3"/>
      <c r="V35" s="3"/>
    </row>
    <row r="36" spans="2:22" ht="19" customHeight="1" x14ac:dyDescent="0.3">
      <c r="B36" s="137"/>
      <c r="C36" s="137"/>
      <c r="D36" s="134"/>
      <c r="E36" s="134"/>
      <c r="F36" s="134"/>
      <c r="G36" s="134"/>
      <c r="H36" s="134"/>
      <c r="I36" s="3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3"/>
      <c r="U36" s="3"/>
      <c r="V36" s="3"/>
    </row>
    <row r="37" spans="2:22" ht="18" customHeight="1" x14ac:dyDescent="0.3">
      <c r="B37" s="151" t="s">
        <v>49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3"/>
      <c r="T37" s="3"/>
      <c r="U37" s="3"/>
      <c r="V37" s="3"/>
    </row>
    <row r="38" spans="2:22" ht="18" customHeight="1" x14ac:dyDescent="0.3">
      <c r="B38" s="157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9"/>
      <c r="T38" s="3"/>
      <c r="U38" s="3"/>
      <c r="V38" s="3"/>
    </row>
    <row r="39" spans="2:22" ht="14" x14ac:dyDescent="0.3">
      <c r="B39" s="1"/>
      <c r="D39" s="77"/>
      <c r="E39" s="77"/>
      <c r="F39" s="77"/>
      <c r="G39" s="77"/>
      <c r="H39" s="24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2:22" ht="14" x14ac:dyDescent="0.3">
      <c r="B40" s="23"/>
      <c r="C40" s="23"/>
      <c r="D40" s="15"/>
      <c r="E40" s="16"/>
      <c r="F40" s="16"/>
      <c r="G40" s="17"/>
      <c r="H40" s="3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</row>
    <row r="42" spans="2:22" x14ac:dyDescent="0.3">
      <c r="E42" s="134"/>
      <c r="F42" s="134"/>
    </row>
  </sheetData>
  <mergeCells count="60">
    <mergeCell ref="R28:S28"/>
    <mergeCell ref="R29:S29"/>
    <mergeCell ref="R30:S30"/>
    <mergeCell ref="R31:S31"/>
    <mergeCell ref="E42:F42"/>
    <mergeCell ref="E32:G32"/>
    <mergeCell ref="E33:G33"/>
    <mergeCell ref="E34:G34"/>
    <mergeCell ref="E35:G35"/>
    <mergeCell ref="B38:S38"/>
    <mergeCell ref="N32:Q32"/>
    <mergeCell ref="N33:Q33"/>
    <mergeCell ref="N34:Q34"/>
    <mergeCell ref="R32:S32"/>
    <mergeCell ref="R33:S33"/>
    <mergeCell ref="O36:S36"/>
    <mergeCell ref="E27:G27"/>
    <mergeCell ref="E28:G28"/>
    <mergeCell ref="E29:G29"/>
    <mergeCell ref="E30:G30"/>
    <mergeCell ref="E31:G31"/>
    <mergeCell ref="J35:L35"/>
    <mergeCell ref="J36:L36"/>
    <mergeCell ref="M36:N36"/>
    <mergeCell ref="B37:S37"/>
    <mergeCell ref="N35:Q35"/>
    <mergeCell ref="R35:S35"/>
    <mergeCell ref="R34:S34"/>
    <mergeCell ref="J30:L30"/>
    <mergeCell ref="J31:L31"/>
    <mergeCell ref="J32:L32"/>
    <mergeCell ref="J33:L33"/>
    <mergeCell ref="J34:L34"/>
    <mergeCell ref="N30:Q30"/>
    <mergeCell ref="N31:Q31"/>
    <mergeCell ref="J27:L27"/>
    <mergeCell ref="J28:L28"/>
    <mergeCell ref="J29:L29"/>
    <mergeCell ref="H1:R1"/>
    <mergeCell ref="B7:B8"/>
    <mergeCell ref="O5:R5"/>
    <mergeCell ref="J5:M5"/>
    <mergeCell ref="H2:R2"/>
    <mergeCell ref="D5:H5"/>
    <mergeCell ref="B27:C27"/>
    <mergeCell ref="B28:C28"/>
    <mergeCell ref="B29:C29"/>
    <mergeCell ref="N27:Q27"/>
    <mergeCell ref="N28:Q28"/>
    <mergeCell ref="N29:Q29"/>
    <mergeCell ref="R27:S27"/>
    <mergeCell ref="B30:C30"/>
    <mergeCell ref="B31:C31"/>
    <mergeCell ref="D36:E36"/>
    <mergeCell ref="F36:H36"/>
    <mergeCell ref="B32:C32"/>
    <mergeCell ref="B33:C33"/>
    <mergeCell ref="B34:C34"/>
    <mergeCell ref="B35:C35"/>
    <mergeCell ref="B36:C36"/>
  </mergeCells>
  <phoneticPr fontId="25" type="noConversion"/>
  <conditionalFormatting sqref="J9">
    <cfRule type="cellIs" dxfId="55" priority="1" stopIfTrue="1" operator="between">
      <formula>1</formula>
      <formula>300</formula>
    </cfRule>
    <cfRule type="cellIs" dxfId="54" priority="2" stopIfTrue="1" operator="lessThanOrEqual">
      <formula>0</formula>
    </cfRule>
  </conditionalFormatting>
  <conditionalFormatting sqref="J10:O12">
    <cfRule type="cellIs" dxfId="53" priority="5" stopIfTrue="1" operator="between">
      <formula>1</formula>
      <formula>300</formula>
    </cfRule>
    <cfRule type="cellIs" dxfId="52" priority="6" stopIfTrue="1" operator="lessThanOrEqual">
      <formula>0</formula>
    </cfRule>
  </conditionalFormatting>
  <conditionalFormatting sqref="J13:O14 K15:O15 J16:O22 J23 L23:O23 J24:O24">
    <cfRule type="cellIs" dxfId="51" priority="11" stopIfTrue="1" operator="between">
      <formula>1</formula>
      <formula>300</formula>
    </cfRule>
    <cfRule type="cellIs" dxfId="50" priority="12" stopIfTrue="1" operator="lessThanOrEqual">
      <formula>0</formula>
    </cfRule>
  </conditionalFormatting>
  <conditionalFormatting sqref="K12">
    <cfRule type="cellIs" dxfId="49" priority="3" stopIfTrue="1" operator="between">
      <formula>1</formula>
      <formula>300</formula>
    </cfRule>
    <cfRule type="cellIs" dxfId="48" priority="4" stopIfTrue="1" operator="lessThanOrEqual">
      <formula>0</formula>
    </cfRule>
  </conditionalFormatting>
  <conditionalFormatting sqref="K9:O9">
    <cfRule type="cellIs" dxfId="47" priority="59" stopIfTrue="1" operator="between">
      <formula>1</formula>
      <formula>300</formula>
    </cfRule>
    <cfRule type="cellIs" dxfId="46" priority="60" stopIfTrue="1" operator="lessThanOrEqual">
      <formula>0</formula>
    </cfRule>
  </conditionalFormatting>
  <dataValidations count="4">
    <dataValidation type="list" allowBlank="1" showInputMessage="1" showErrorMessage="1" errorTitle="Feil_i_vektklasse" error="Feil verdi i vektklasse" sqref="G9:G12 G15 C9:C24" xr:uid="{54AF4B2C-BF62-D149-A878-851F99489990}">
      <formula1>"40,45,49,55,59,64,71,76,81,+81,87,+87,49,55,61,67,73,81,89,96,102,+102,109,+109"</formula1>
    </dataValidation>
    <dataValidation type="list" allowBlank="1" showInputMessage="1" showErrorMessage="1" errorTitle="Feil_i_kategori" error="Feil verdi i kategori" sqref="E9:E24" xr:uid="{6A463B08-2DF6-7D43-BC58-F0D3DB56AB4D}">
      <formula1>"UM,JM,SM,UK,JK,SK,M35,M40,M45,M50,M55,M60,M65,M70,M75,M80,M85,M90,K35,K40,K45,K50,K55,K60,K65,K70,K75,K80,K85,K90"</formula1>
    </dataValidation>
    <dataValidation type="list" allowBlank="1" showInputMessage="1" showErrorMessage="1" sqref="B28:C35 J28:L35" xr:uid="{A86078E7-5921-074A-A37E-4F3E63CFB74D}">
      <formula1>"Dommer,Stevnets leder,Jury,Sekretær,Speaker,Teknisk kontrollør, Chief Marshall,Tidtaker"</formula1>
    </dataValidation>
    <dataValidation type="list" allowBlank="1" showInputMessage="1" showErrorMessage="1" sqref="D5:H5" xr:uid="{6A00A101-3206-E44E-A1D9-A456FD561C58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</dataValidations>
  <pageMargins left="0.27559055118110237" right="0.35433070866141736" top="0.27559055118110237" bottom="0.27559055118110237" header="0.5" footer="0.5"/>
  <pageSetup paperSize="9" scale="75" orientation="landscape" copies="2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B0362-50FC-46FD-BE7B-AD3339A9E679}">
  <sheetPr>
    <pageSetUpPr autoPageBreaks="0" fitToPage="1"/>
  </sheetPr>
  <dimension ref="A1:AD42"/>
  <sheetViews>
    <sheetView showGridLines="0" showZeros="0" showOutlineSymbols="0" topLeftCell="A18" zoomScale="80" zoomScaleNormal="80" zoomScaleSheetLayoutView="75" zoomScalePageLayoutView="120" workbookViewId="0">
      <selection activeCell="I23" sqref="I23"/>
    </sheetView>
  </sheetViews>
  <sheetFormatPr baseColWidth="10" defaultColWidth="9.1796875" defaultRowHeight="13" x14ac:dyDescent="0.3"/>
  <cols>
    <col min="1" max="1" width="9.1796875" style="3"/>
    <col min="2" max="2" width="10.08984375" style="3" bestFit="1" customWidth="1"/>
    <col min="3" max="3" width="6.36328125" style="1" customWidth="1"/>
    <col min="4" max="4" width="8.6328125" style="1" customWidth="1"/>
    <col min="5" max="5" width="6.36328125" style="19" customWidth="1"/>
    <col min="6" max="6" width="12" style="1" customWidth="1"/>
    <col min="7" max="7" width="3.7265625" style="1" customWidth="1"/>
    <col min="8" max="8" width="27.6328125" style="4" customWidth="1"/>
    <col min="9" max="9" width="20.36328125" style="4" customWidth="1"/>
    <col min="10" max="10" width="7.1796875" style="1" customWidth="1"/>
    <col min="11" max="11" width="7.1796875" style="21" customWidth="1"/>
    <col min="12" max="12" width="7.1796875" style="1" customWidth="1"/>
    <col min="13" max="13" width="8.7265625" style="1" customWidth="1"/>
    <col min="14" max="15" width="7.1796875" style="1" customWidth="1"/>
    <col min="16" max="18" width="7.6328125" style="1" customWidth="1"/>
    <col min="19" max="19" width="10.6328125" style="20" customWidth="1"/>
    <col min="20" max="20" width="14" style="20" customWidth="1"/>
    <col min="21" max="21" width="7" style="20" customWidth="1"/>
    <col min="22" max="22" width="5.6328125" style="20" customWidth="1"/>
    <col min="23" max="23" width="14.1796875" style="3" customWidth="1"/>
    <col min="24" max="26" width="9.1796875" style="3" hidden="1" customWidth="1"/>
    <col min="27" max="27" width="7.81640625" style="3" hidden="1" customWidth="1"/>
    <col min="28" max="28" width="9.1796875" style="3" hidden="1" customWidth="1"/>
    <col min="29" max="30" width="9.1796875" style="2" hidden="1" customWidth="1"/>
    <col min="31" max="16384" width="9.1796875" style="3"/>
  </cols>
  <sheetData>
    <row r="1" spans="1:30" ht="53.25" customHeight="1" x14ac:dyDescent="1.2">
      <c r="H1" s="141" t="s">
        <v>48</v>
      </c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30" ht="24.75" customHeight="1" x14ac:dyDescent="0.8">
      <c r="H2" s="146" t="s">
        <v>28</v>
      </c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30" x14ac:dyDescent="0.3">
      <c r="D3" s="32" t="s">
        <v>51</v>
      </c>
    </row>
    <row r="4" spans="1:30" ht="12" customHeight="1" x14ac:dyDescent="0.3"/>
    <row r="5" spans="1:30" s="5" customFormat="1" ht="15.5" x14ac:dyDescent="0.35">
      <c r="C5" s="27" t="s">
        <v>23</v>
      </c>
      <c r="D5" s="145" t="s">
        <v>68</v>
      </c>
      <c r="E5" s="145"/>
      <c r="F5" s="145"/>
      <c r="G5" s="145"/>
      <c r="H5" s="145"/>
      <c r="I5" s="27" t="s">
        <v>0</v>
      </c>
      <c r="J5" s="145" t="s">
        <v>52</v>
      </c>
      <c r="K5" s="145"/>
      <c r="L5" s="145"/>
      <c r="M5" s="145"/>
      <c r="N5" s="27" t="s">
        <v>1</v>
      </c>
      <c r="O5" s="144" t="s">
        <v>64</v>
      </c>
      <c r="P5" s="144"/>
      <c r="Q5" s="144"/>
      <c r="R5" s="144"/>
      <c r="S5" s="27" t="s">
        <v>2</v>
      </c>
      <c r="T5" s="105" t="s">
        <v>63</v>
      </c>
      <c r="U5" s="28" t="s">
        <v>20</v>
      </c>
      <c r="V5" s="29">
        <v>2</v>
      </c>
      <c r="AC5" s="39"/>
      <c r="AD5" s="39"/>
    </row>
    <row r="6" spans="1:30" x14ac:dyDescent="0.3">
      <c r="AB6" s="42" t="s">
        <v>34</v>
      </c>
      <c r="AC6" s="42" t="s">
        <v>34</v>
      </c>
      <c r="AD6" s="42" t="s">
        <v>34</v>
      </c>
    </row>
    <row r="7" spans="1:30" s="1" customFormat="1" x14ac:dyDescent="0.3">
      <c r="B7" s="142" t="s">
        <v>40</v>
      </c>
      <c r="C7" s="11" t="s">
        <v>3</v>
      </c>
      <c r="D7" s="11" t="s">
        <v>4</v>
      </c>
      <c r="E7" s="69" t="s">
        <v>21</v>
      </c>
      <c r="F7" s="11" t="s">
        <v>5</v>
      </c>
      <c r="G7" s="11" t="s">
        <v>26</v>
      </c>
      <c r="H7" s="11" t="s">
        <v>6</v>
      </c>
      <c r="I7" s="11" t="s">
        <v>7</v>
      </c>
      <c r="J7" s="9"/>
      <c r="K7" s="71" t="s">
        <v>8</v>
      </c>
      <c r="L7" s="11"/>
      <c r="M7" s="11"/>
      <c r="N7" s="10" t="s">
        <v>9</v>
      </c>
      <c r="O7" s="11"/>
      <c r="P7" s="72" t="s">
        <v>24</v>
      </c>
      <c r="Q7" s="11"/>
      <c r="R7" s="11" t="s">
        <v>10</v>
      </c>
      <c r="S7" s="13" t="s">
        <v>11</v>
      </c>
      <c r="T7" s="74" t="s">
        <v>11</v>
      </c>
      <c r="U7" s="13" t="s">
        <v>12</v>
      </c>
      <c r="V7" s="13" t="s">
        <v>17</v>
      </c>
      <c r="W7" s="13" t="s">
        <v>13</v>
      </c>
      <c r="X7" s="2"/>
      <c r="AB7" s="43" t="s">
        <v>35</v>
      </c>
      <c r="AC7" s="43" t="s">
        <v>35</v>
      </c>
      <c r="AD7" s="43" t="s">
        <v>35</v>
      </c>
    </row>
    <row r="8" spans="1:30" s="1" customFormat="1" x14ac:dyDescent="0.3">
      <c r="B8" s="143"/>
      <c r="C8" s="12" t="s">
        <v>14</v>
      </c>
      <c r="D8" s="12" t="s">
        <v>15</v>
      </c>
      <c r="E8" s="70" t="s">
        <v>22</v>
      </c>
      <c r="F8" s="12" t="s">
        <v>19</v>
      </c>
      <c r="G8" s="12" t="s">
        <v>27</v>
      </c>
      <c r="H8" s="12"/>
      <c r="I8" s="12"/>
      <c r="J8" s="75">
        <v>1</v>
      </c>
      <c r="K8" s="75">
        <v>2</v>
      </c>
      <c r="L8" s="76">
        <v>3</v>
      </c>
      <c r="M8" s="76">
        <v>1</v>
      </c>
      <c r="N8" s="75">
        <v>2</v>
      </c>
      <c r="O8" s="76">
        <v>3</v>
      </c>
      <c r="P8" s="73" t="s">
        <v>25</v>
      </c>
      <c r="Q8" s="12"/>
      <c r="R8" s="12" t="s">
        <v>16</v>
      </c>
      <c r="S8" s="14"/>
      <c r="T8" s="14" t="s">
        <v>30</v>
      </c>
      <c r="U8" s="14"/>
      <c r="V8" s="14"/>
      <c r="W8" s="14"/>
      <c r="Y8" s="1" t="s">
        <v>38</v>
      </c>
      <c r="Z8" s="1" t="s">
        <v>29</v>
      </c>
      <c r="AA8" s="2" t="s">
        <v>30</v>
      </c>
      <c r="AB8" s="43" t="s">
        <v>36</v>
      </c>
      <c r="AC8" s="43" t="s">
        <v>39</v>
      </c>
      <c r="AD8" s="43" t="s">
        <v>37</v>
      </c>
    </row>
    <row r="9" spans="1:30" s="8" customFormat="1" ht="20.149999999999999" customHeight="1" x14ac:dyDescent="0.3">
      <c r="B9" s="68">
        <v>1994003</v>
      </c>
      <c r="C9" s="110" t="s">
        <v>129</v>
      </c>
      <c r="D9" s="82">
        <v>59</v>
      </c>
      <c r="E9" s="83" t="s">
        <v>82</v>
      </c>
      <c r="F9" s="106" t="s">
        <v>142</v>
      </c>
      <c r="G9" s="84">
        <v>10</v>
      </c>
      <c r="H9" s="85" t="s">
        <v>130</v>
      </c>
      <c r="I9" s="85" t="s">
        <v>122</v>
      </c>
      <c r="J9" s="86">
        <v>56</v>
      </c>
      <c r="K9" s="87">
        <v>59</v>
      </c>
      <c r="L9" s="86">
        <v>-61</v>
      </c>
      <c r="M9" s="86">
        <v>-75</v>
      </c>
      <c r="N9" s="86">
        <v>75</v>
      </c>
      <c r="O9" s="86">
        <v>-79</v>
      </c>
      <c r="P9" s="88">
        <v>59</v>
      </c>
      <c r="Q9" s="88">
        <f t="shared" ref="Q9:Q24" si="0">IF(MAX(M9:O9)&lt;0,0,TRUNC(MAX(M9:O9)/1)*1)</f>
        <v>75</v>
      </c>
      <c r="R9" s="88">
        <f t="shared" ref="R9:R24" si="1">IF(P9=0,0,IF(Q9=0,0,SUM(P9:Q9)))</f>
        <v>134</v>
      </c>
      <c r="S9" s="89">
        <f>IF(R9="","",IF(D9="","",IF((Y9="k"),IF(D9&gt;153.757,R9,IF(D9&lt;28,10^(0.787004341*LOG10(28/153.757)^2)*R9,10^(0.787004341*LOG10(D9/153.757)^2)*R9)),IF(D9&gt;193.609,R9,IF(D9&lt;32,10^(0.722762521*LOG10(32/193.609)^2)*R9,10^(0.722762521*LOG10(D9/193.609)^2)*R9)))))</f>
        <v>183.353588944092</v>
      </c>
      <c r="T9" s="89" t="str">
        <f t="shared" ref="T9:T24" si="2">IF(AA9=1,S9*AD9,"")</f>
        <v/>
      </c>
      <c r="U9" s="84">
        <v>2</v>
      </c>
      <c r="V9" s="83"/>
      <c r="W9" s="90">
        <f>IF(R9="","",IF(D9="","",IF((Y9="k"),IF(D9&gt;153.757,1,IF(D9&lt;28,10^(0.787004341*LOG10(28/153.757)^2),10^(0.787004341*LOG10(D9/153.757)^2))),IF(D9&gt;193.609,1,IF(D9&lt;32,10^(0.722762521*LOG10(32/193.609)^2),10^(0.722762521*LOG10(D9/193.609)^2))))))</f>
        <v>1.368310365254418</v>
      </c>
      <c r="X9" s="30" t="str">
        <f>T5</f>
        <v>14.10.2023</v>
      </c>
      <c r="Y9" s="1" t="str">
        <f t="shared" ref="Y9:Y24" si="3">IF(ISNUMBER(FIND("M",E9)),"m",IF(ISNUMBER(FIND("K",E9)),"k"))</f>
        <v>k</v>
      </c>
      <c r="Z9" s="37">
        <f t="shared" ref="Z9:Z24" si="4">IF(OR(F9="",X9=""),0,(YEAR(X9)-YEAR(F9)))</f>
        <v>29</v>
      </c>
      <c r="AA9" s="38">
        <f>IF(Z9&gt;34,1,0)</f>
        <v>0</v>
      </c>
      <c r="AB9" s="8" t="b">
        <f>IF(AA9=1,LOOKUP(Z9,'Meltzer-Faber'!A3:A63,'Meltzer-Faber'!B3:B63))</f>
        <v>0</v>
      </c>
      <c r="AC9" s="40" t="b">
        <f>IF(AA9=1,LOOKUP(Z9,'Meltzer-Faber'!A3:A63,'Meltzer-Faber'!C3:C63))</f>
        <v>0</v>
      </c>
      <c r="AD9" s="40" t="b">
        <f>IF(Y9="m",AB9,IF(Y9="k",AC9,""))</f>
        <v>0</v>
      </c>
    </row>
    <row r="10" spans="1:30" s="8" customFormat="1" ht="20.149999999999999" customHeight="1" x14ac:dyDescent="0.3">
      <c r="B10" s="49">
        <v>1992018</v>
      </c>
      <c r="C10" s="111" t="s">
        <v>129</v>
      </c>
      <c r="D10" s="91">
        <v>59</v>
      </c>
      <c r="E10" s="51" t="s">
        <v>82</v>
      </c>
      <c r="F10" s="107" t="s">
        <v>154</v>
      </c>
      <c r="G10" s="92">
        <v>11</v>
      </c>
      <c r="H10" s="93" t="s">
        <v>155</v>
      </c>
      <c r="I10" s="93" t="s">
        <v>195</v>
      </c>
      <c r="J10" s="94">
        <v>67</v>
      </c>
      <c r="K10" s="94">
        <v>70</v>
      </c>
      <c r="L10" s="94">
        <v>-73</v>
      </c>
      <c r="M10" s="94">
        <v>86</v>
      </c>
      <c r="N10" s="95">
        <v>90</v>
      </c>
      <c r="O10" s="96">
        <v>-93</v>
      </c>
      <c r="P10" s="56">
        <f t="shared" ref="P10:P23" si="5">IF(MAX(J10:L10)&lt;0,0,TRUNC(MAX(J10:L10)/1)*1)</f>
        <v>70</v>
      </c>
      <c r="Q10" s="56">
        <f t="shared" si="0"/>
        <v>90</v>
      </c>
      <c r="R10" s="56">
        <f t="shared" si="1"/>
        <v>160</v>
      </c>
      <c r="S10" s="57">
        <f t="shared" ref="S10:S24" si="6">IF(R10="","",IF(D10="","",IF((Y10="k"),IF(D10&gt;153.757,R10,IF(D10&lt;28,10^(0.787004341*LOG10(28/153.757)^2)*R10,10^(0.787004341*LOG10(D10/153.757)^2)*R10)),IF(D10&gt;193.609,R10,IF(D10&lt;32,10^(0.722762521*LOG10(32/193.609)^2)*R10,10^(0.722762521*LOG10(D10/193.609)^2)*R10)))))</f>
        <v>218.92965844070687</v>
      </c>
      <c r="T10" s="57" t="str">
        <f>IF(AA10=1,S10*AD10,"")</f>
        <v/>
      </c>
      <c r="U10" s="52">
        <v>1</v>
      </c>
      <c r="V10" s="51"/>
      <c r="W10" s="58">
        <f t="shared" ref="W10:W24" si="7">IF(R10="","",IF(D10="","",IF((Y10="k"),IF(D10&gt;153.757,1,IF(D10&lt;28,10^(0.787004341*LOG10(28/153.757)^2),10^(0.787004341*LOG10(D10/153.757)^2))),IF(D10&gt;193.609,1,IF(D10&lt;32,10^(0.722762521*LOG10(32/193.609)^2),10^(0.722762521*LOG10(D10/193.609)^2))))))</f>
        <v>1.368310365254418</v>
      </c>
      <c r="X10" s="30" t="str">
        <f>T5</f>
        <v>14.10.2023</v>
      </c>
      <c r="Y10" s="1" t="str">
        <f t="shared" si="3"/>
        <v>k</v>
      </c>
      <c r="Z10" s="37">
        <f t="shared" si="4"/>
        <v>31</v>
      </c>
      <c r="AA10" s="44">
        <f>IF(Z10&gt;34,1,0)</f>
        <v>0</v>
      </c>
      <c r="AB10" s="8" t="b">
        <f>IF(AA10=1,LOOKUP(Z10,'Meltzer-Faber'!A3:A63,'Meltzer-Faber'!B3:B63))</f>
        <v>0</v>
      </c>
      <c r="AC10" s="40" t="b">
        <f>IF(AA10=1,LOOKUP(Z10,'Meltzer-Faber'!A3:A63,'Meltzer-Faber'!C3:C63))</f>
        <v>0</v>
      </c>
      <c r="AD10" s="40" t="b">
        <f t="shared" ref="AD10:AD24" si="8">IF(Y10="m",AB10,IF(Y10="k",AC10,""))</f>
        <v>0</v>
      </c>
    </row>
    <row r="11" spans="1:30" s="8" customFormat="1" ht="20.149999999999999" customHeight="1" x14ac:dyDescent="0.3">
      <c r="B11" s="49">
        <v>1998024</v>
      </c>
      <c r="C11" s="111" t="s">
        <v>129</v>
      </c>
      <c r="D11" s="91">
        <v>57.9</v>
      </c>
      <c r="E11" s="51" t="s">
        <v>82</v>
      </c>
      <c r="F11" s="107" t="s">
        <v>157</v>
      </c>
      <c r="G11" s="92">
        <v>12</v>
      </c>
      <c r="H11" s="93" t="s">
        <v>156</v>
      </c>
      <c r="I11" s="93" t="s">
        <v>195</v>
      </c>
      <c r="J11" s="94">
        <v>54</v>
      </c>
      <c r="K11" s="94">
        <v>58</v>
      </c>
      <c r="L11" s="94">
        <v>60</v>
      </c>
      <c r="M11" s="94">
        <v>72</v>
      </c>
      <c r="N11" s="95">
        <v>-75</v>
      </c>
      <c r="O11" s="96">
        <v>-75</v>
      </c>
      <c r="P11" s="56">
        <f t="shared" si="5"/>
        <v>60</v>
      </c>
      <c r="Q11" s="56">
        <f t="shared" si="0"/>
        <v>72</v>
      </c>
      <c r="R11" s="56">
        <f t="shared" si="1"/>
        <v>132</v>
      </c>
      <c r="S11" s="57">
        <f t="shared" si="6"/>
        <v>182.87855281501137</v>
      </c>
      <c r="T11" s="57" t="str">
        <f>IF(AA11=1,S11*AD11,"")</f>
        <v/>
      </c>
      <c r="U11" s="52">
        <v>3</v>
      </c>
      <c r="V11" s="51"/>
      <c r="W11" s="58">
        <f t="shared" si="7"/>
        <v>1.3854435819319044</v>
      </c>
      <c r="X11" s="30" t="str">
        <f>T5</f>
        <v>14.10.2023</v>
      </c>
      <c r="Y11" s="1" t="str">
        <f t="shared" si="3"/>
        <v>k</v>
      </c>
      <c r="Z11" s="37">
        <f t="shared" si="4"/>
        <v>25</v>
      </c>
      <c r="AA11" s="38">
        <f t="shared" ref="AA11:AA24" si="9">IF(Z11&gt;34,1,0)</f>
        <v>0</v>
      </c>
      <c r="AB11" s="8" t="b">
        <f>IF(AA11=1,LOOKUP(Z11,'Meltzer-Faber'!A3:A63,'Meltzer-Faber'!B3:B63))</f>
        <v>0</v>
      </c>
      <c r="AC11" s="40" t="b">
        <f>IF(AA11=1,LOOKUP(Z11,'Meltzer-Faber'!A3:A63,'Meltzer-Faber'!C3:C63))</f>
        <v>0</v>
      </c>
      <c r="AD11" s="40" t="b">
        <f t="shared" si="8"/>
        <v>0</v>
      </c>
    </row>
    <row r="12" spans="1:30" s="8" customFormat="1" ht="20.149999999999999" customHeight="1" x14ac:dyDescent="0.3">
      <c r="B12" s="49"/>
      <c r="C12" s="111"/>
      <c r="D12" s="91"/>
      <c r="E12" s="51"/>
      <c r="F12" s="107"/>
      <c r="G12" s="92"/>
      <c r="H12" s="93"/>
      <c r="I12" s="93"/>
      <c r="J12" s="94"/>
      <c r="K12" s="94"/>
      <c r="L12" s="94"/>
      <c r="M12" s="94"/>
      <c r="N12" s="95"/>
      <c r="O12" s="96"/>
      <c r="P12" s="56">
        <f t="shared" si="5"/>
        <v>0</v>
      </c>
      <c r="Q12" s="56">
        <f t="shared" si="0"/>
        <v>0</v>
      </c>
      <c r="R12" s="56">
        <f t="shared" si="1"/>
        <v>0</v>
      </c>
      <c r="S12" s="57" t="str">
        <f t="shared" si="6"/>
        <v/>
      </c>
      <c r="T12" s="57" t="str">
        <f>IF(AA12=1,S12*AD12,"")</f>
        <v/>
      </c>
      <c r="U12" s="52"/>
      <c r="V12" s="51" t="s">
        <v>18</v>
      </c>
      <c r="W12" s="58" t="str">
        <f t="shared" si="7"/>
        <v/>
      </c>
      <c r="X12" s="30" t="str">
        <f>T5</f>
        <v>14.10.2023</v>
      </c>
      <c r="Y12" s="1" t="b">
        <f t="shared" si="3"/>
        <v>0</v>
      </c>
      <c r="Z12" s="37">
        <f t="shared" si="4"/>
        <v>0</v>
      </c>
      <c r="AA12" s="38">
        <f t="shared" si="9"/>
        <v>0</v>
      </c>
      <c r="AB12" s="8" t="b">
        <f>IF(AA12=1,LOOKUP(Z12,'Meltzer-Faber'!A3:A63,'Meltzer-Faber'!B3:B63))</f>
        <v>0</v>
      </c>
      <c r="AC12" s="40" t="b">
        <f>IF(AA12=1,LOOKUP(Z12,'Meltzer-Faber'!A3:A63,'Meltzer-Faber'!C3:C63))</f>
        <v>0</v>
      </c>
      <c r="AD12" s="40" t="str">
        <f t="shared" si="8"/>
        <v/>
      </c>
    </row>
    <row r="13" spans="1:30" s="8" customFormat="1" ht="20.149999999999999" customHeight="1" x14ac:dyDescent="0.3">
      <c r="B13" s="49">
        <v>1991004</v>
      </c>
      <c r="C13" s="111" t="s">
        <v>89</v>
      </c>
      <c r="D13" s="50">
        <v>63.62</v>
      </c>
      <c r="E13" s="51" t="s">
        <v>82</v>
      </c>
      <c r="F13" s="108" t="s">
        <v>91</v>
      </c>
      <c r="G13" s="52">
        <v>13</v>
      </c>
      <c r="H13" s="53" t="s">
        <v>90</v>
      </c>
      <c r="I13" s="53" t="s">
        <v>84</v>
      </c>
      <c r="J13" s="54">
        <v>63</v>
      </c>
      <c r="K13" s="55">
        <v>65</v>
      </c>
      <c r="L13" s="54">
        <v>-67</v>
      </c>
      <c r="M13" s="54">
        <v>76</v>
      </c>
      <c r="N13" s="54"/>
      <c r="O13" s="54"/>
      <c r="P13" s="56">
        <f t="shared" si="5"/>
        <v>65</v>
      </c>
      <c r="Q13" s="56">
        <f t="shared" si="0"/>
        <v>76</v>
      </c>
      <c r="R13" s="56">
        <f t="shared" si="1"/>
        <v>141</v>
      </c>
      <c r="S13" s="57">
        <f t="shared" si="6"/>
        <v>183.99645844199796</v>
      </c>
      <c r="T13" s="57" t="str">
        <f t="shared" si="2"/>
        <v/>
      </c>
      <c r="U13" s="52">
        <v>2</v>
      </c>
      <c r="V13" s="51" t="s">
        <v>18</v>
      </c>
      <c r="W13" s="58">
        <f t="shared" si="7"/>
        <v>1.3049394215744536</v>
      </c>
      <c r="X13" s="30" t="str">
        <f>T5</f>
        <v>14.10.2023</v>
      </c>
      <c r="Y13" s="1" t="str">
        <f t="shared" si="3"/>
        <v>k</v>
      </c>
      <c r="Z13" s="37">
        <f t="shared" si="4"/>
        <v>32</v>
      </c>
      <c r="AA13" s="38">
        <f t="shared" si="9"/>
        <v>0</v>
      </c>
      <c r="AB13" s="8" t="b">
        <f>IF(AA13=1,LOOKUP(Z13,'Meltzer-Faber'!A3:A63,'Meltzer-Faber'!B3:B63))</f>
        <v>0</v>
      </c>
      <c r="AC13" s="40" t="b">
        <f>IF(AA13=1,LOOKUP(Z13,'Meltzer-Faber'!A3:A63,'Meltzer-Faber'!C3:C63))</f>
        <v>0</v>
      </c>
      <c r="AD13" s="40" t="b">
        <f t="shared" si="8"/>
        <v>0</v>
      </c>
    </row>
    <row r="14" spans="1:30" s="8" customFormat="1" ht="20.149999999999999" customHeight="1" x14ac:dyDescent="0.3">
      <c r="B14" s="49">
        <v>1993005</v>
      </c>
      <c r="C14" s="111" t="s">
        <v>89</v>
      </c>
      <c r="D14" s="50">
        <v>63.26</v>
      </c>
      <c r="E14" s="51" t="s">
        <v>82</v>
      </c>
      <c r="F14" s="108" t="s">
        <v>88</v>
      </c>
      <c r="G14" s="52">
        <v>14</v>
      </c>
      <c r="H14" s="53" t="s">
        <v>87</v>
      </c>
      <c r="I14" s="53" t="s">
        <v>84</v>
      </c>
      <c r="J14" s="54">
        <v>64</v>
      </c>
      <c r="K14" s="55">
        <v>67</v>
      </c>
      <c r="L14" s="54">
        <v>70</v>
      </c>
      <c r="M14" s="54">
        <v>87</v>
      </c>
      <c r="N14" s="54">
        <v>93</v>
      </c>
      <c r="O14" s="54">
        <v>-98</v>
      </c>
      <c r="P14" s="56">
        <f t="shared" si="5"/>
        <v>70</v>
      </c>
      <c r="Q14" s="56">
        <f t="shared" si="0"/>
        <v>93</v>
      </c>
      <c r="R14" s="56">
        <f t="shared" si="1"/>
        <v>163</v>
      </c>
      <c r="S14" s="57">
        <f t="shared" si="6"/>
        <v>213.43683382814399</v>
      </c>
      <c r="T14" s="57" t="str">
        <f t="shared" si="2"/>
        <v/>
      </c>
      <c r="U14" s="52">
        <v>1</v>
      </c>
      <c r="V14" s="51" t="s">
        <v>18</v>
      </c>
      <c r="W14" s="58">
        <f t="shared" si="7"/>
        <v>1.3094284283935214</v>
      </c>
      <c r="X14" s="30" t="str">
        <f>T5</f>
        <v>14.10.2023</v>
      </c>
      <c r="Y14" s="1" t="str">
        <f t="shared" si="3"/>
        <v>k</v>
      </c>
      <c r="Z14" s="37">
        <f t="shared" si="4"/>
        <v>30</v>
      </c>
      <c r="AA14" s="38">
        <f t="shared" si="9"/>
        <v>0</v>
      </c>
      <c r="AB14" s="8" t="b">
        <f>IF(AA14=1,LOOKUP(Z14,'Meltzer-Faber'!A3:A63,'Meltzer-Faber'!B3:B63))</f>
        <v>0</v>
      </c>
      <c r="AC14" s="40" t="b">
        <f>IF(AA14=1,LOOKUP(Z14,'Meltzer-Faber'!A3:A63,'Meltzer-Faber'!C3:C63))</f>
        <v>0</v>
      </c>
      <c r="AD14" s="40" t="b">
        <f t="shared" si="8"/>
        <v>0</v>
      </c>
    </row>
    <row r="15" spans="1:30" s="8" customFormat="1" ht="20.149999999999999" customHeight="1" x14ac:dyDescent="0.3">
      <c r="A15" s="8" t="s">
        <v>187</v>
      </c>
      <c r="B15" s="49">
        <v>1989004</v>
      </c>
      <c r="C15" s="111" t="s">
        <v>81</v>
      </c>
      <c r="D15" s="50">
        <v>64.48</v>
      </c>
      <c r="E15" s="51" t="s">
        <v>82</v>
      </c>
      <c r="F15" s="108" t="s">
        <v>159</v>
      </c>
      <c r="G15" s="52">
        <v>15</v>
      </c>
      <c r="H15" s="53" t="s">
        <v>158</v>
      </c>
      <c r="I15" s="53" t="s">
        <v>195</v>
      </c>
      <c r="J15" s="54">
        <v>60</v>
      </c>
      <c r="K15" s="55">
        <v>-63</v>
      </c>
      <c r="L15" s="54">
        <v>-63</v>
      </c>
      <c r="M15" s="54">
        <v>70</v>
      </c>
      <c r="N15" s="54">
        <v>73</v>
      </c>
      <c r="O15" s="54">
        <v>-76</v>
      </c>
      <c r="P15" s="56">
        <f t="shared" si="5"/>
        <v>60</v>
      </c>
      <c r="Q15" s="56">
        <f t="shared" si="0"/>
        <v>73</v>
      </c>
      <c r="R15" s="56">
        <f t="shared" si="1"/>
        <v>133</v>
      </c>
      <c r="S15" s="57">
        <f t="shared" si="6"/>
        <v>172.1674825939466</v>
      </c>
      <c r="T15" s="57" t="str">
        <f t="shared" si="2"/>
        <v/>
      </c>
      <c r="U15" s="52">
        <v>4</v>
      </c>
      <c r="V15" s="51"/>
      <c r="W15" s="58">
        <f t="shared" si="7"/>
        <v>1.2944923503304255</v>
      </c>
      <c r="X15" s="30" t="str">
        <f>T5</f>
        <v>14.10.2023</v>
      </c>
      <c r="Y15" s="1" t="str">
        <f t="shared" si="3"/>
        <v>k</v>
      </c>
      <c r="Z15" s="37">
        <f t="shared" si="4"/>
        <v>34</v>
      </c>
      <c r="AA15" s="38">
        <f t="shared" si="9"/>
        <v>0</v>
      </c>
      <c r="AB15" s="8" t="b">
        <f>IF(AA15=1,LOOKUP(Z15,'Meltzer-Faber'!A3:A63,'Meltzer-Faber'!B3:B63))</f>
        <v>0</v>
      </c>
      <c r="AC15" s="40" t="b">
        <f>IF(AA15=1,LOOKUP(Z15,'Meltzer-Faber'!A3:A63,'Meltzer-Faber'!C3:C63))</f>
        <v>0</v>
      </c>
      <c r="AD15" s="40" t="b">
        <f t="shared" si="8"/>
        <v>0</v>
      </c>
    </row>
    <row r="16" spans="1:30" s="8" customFormat="1" ht="20.149999999999999" customHeight="1" x14ac:dyDescent="0.3">
      <c r="B16" s="49">
        <v>2002017</v>
      </c>
      <c r="C16" s="111" t="s">
        <v>89</v>
      </c>
      <c r="D16" s="50">
        <v>62.6</v>
      </c>
      <c r="E16" s="51" t="s">
        <v>82</v>
      </c>
      <c r="F16" s="108" t="s">
        <v>160</v>
      </c>
      <c r="G16" s="52">
        <v>16</v>
      </c>
      <c r="H16" s="53" t="s">
        <v>180</v>
      </c>
      <c r="I16" s="53" t="s">
        <v>195</v>
      </c>
      <c r="J16" s="54">
        <v>55</v>
      </c>
      <c r="K16" s="55">
        <v>58</v>
      </c>
      <c r="L16" s="54">
        <v>-60</v>
      </c>
      <c r="M16" s="54">
        <v>65</v>
      </c>
      <c r="N16" s="54">
        <v>68</v>
      </c>
      <c r="O16" s="54">
        <v>70</v>
      </c>
      <c r="P16" s="56">
        <f t="shared" si="5"/>
        <v>58</v>
      </c>
      <c r="Q16" s="56">
        <f t="shared" si="0"/>
        <v>70</v>
      </c>
      <c r="R16" s="56">
        <f t="shared" si="1"/>
        <v>128</v>
      </c>
      <c r="S16" s="57">
        <f t="shared" si="6"/>
        <v>168.68378361156584</v>
      </c>
      <c r="T16" s="57" t="str">
        <f t="shared" si="2"/>
        <v/>
      </c>
      <c r="U16" s="52">
        <v>5</v>
      </c>
      <c r="V16" s="51"/>
      <c r="W16" s="58">
        <f t="shared" si="7"/>
        <v>1.3178420594653582</v>
      </c>
      <c r="X16" s="30" t="str">
        <f>T5</f>
        <v>14.10.2023</v>
      </c>
      <c r="Y16" s="1" t="str">
        <f t="shared" si="3"/>
        <v>k</v>
      </c>
      <c r="Z16" s="37">
        <f t="shared" si="4"/>
        <v>21</v>
      </c>
      <c r="AA16" s="38">
        <f t="shared" si="9"/>
        <v>0</v>
      </c>
      <c r="AB16" s="8" t="b">
        <f>IF(AA16=1,LOOKUP(Z16,'Meltzer-Faber'!A3:A63,'Meltzer-Faber'!B3:B63))</f>
        <v>0</v>
      </c>
      <c r="AC16" s="40" t="b">
        <f>IF(AA16=1,LOOKUP(Z16,'Meltzer-Faber'!A3:A63,'Meltzer-Faber'!C3:C63))</f>
        <v>0</v>
      </c>
      <c r="AD16" s="40" t="b">
        <f t="shared" si="8"/>
        <v>0</v>
      </c>
    </row>
    <row r="17" spans="1:30" s="8" customFormat="1" ht="20.149999999999999" customHeight="1" x14ac:dyDescent="0.3">
      <c r="B17" s="49">
        <v>1995002</v>
      </c>
      <c r="C17" s="111" t="s">
        <v>89</v>
      </c>
      <c r="D17" s="50">
        <v>63.86</v>
      </c>
      <c r="E17" s="51" t="s">
        <v>82</v>
      </c>
      <c r="F17" s="108" t="s">
        <v>83</v>
      </c>
      <c r="G17" s="52">
        <v>17</v>
      </c>
      <c r="H17" s="53" t="s">
        <v>79</v>
      </c>
      <c r="I17" s="53" t="s">
        <v>80</v>
      </c>
      <c r="J17" s="54">
        <v>55</v>
      </c>
      <c r="K17" s="55">
        <v>58</v>
      </c>
      <c r="L17" s="54">
        <v>-61</v>
      </c>
      <c r="M17" s="54">
        <v>75</v>
      </c>
      <c r="N17" s="54">
        <v>79</v>
      </c>
      <c r="O17" s="54">
        <v>83</v>
      </c>
      <c r="P17" s="56">
        <f t="shared" si="5"/>
        <v>58</v>
      </c>
      <c r="Q17" s="56">
        <f t="shared" si="0"/>
        <v>83</v>
      </c>
      <c r="R17" s="56">
        <f t="shared" si="1"/>
        <v>141</v>
      </c>
      <c r="S17" s="57">
        <f t="shared" si="6"/>
        <v>183.57990674293836</v>
      </c>
      <c r="T17" s="57" t="str">
        <f t="shared" si="2"/>
        <v/>
      </c>
      <c r="U17" s="52">
        <v>3</v>
      </c>
      <c r="V17" s="51"/>
      <c r="W17" s="58">
        <f t="shared" si="7"/>
        <v>1.3019851542052365</v>
      </c>
      <c r="X17" s="30" t="str">
        <f>T5</f>
        <v>14.10.2023</v>
      </c>
      <c r="Y17" s="1" t="str">
        <f t="shared" si="3"/>
        <v>k</v>
      </c>
      <c r="Z17" s="37">
        <f t="shared" si="4"/>
        <v>28</v>
      </c>
      <c r="AA17" s="38">
        <f t="shared" si="9"/>
        <v>0</v>
      </c>
      <c r="AB17" s="8" t="b">
        <f>IF(AA17=1,LOOKUP(Z17,'Meltzer-Faber'!A3:A63,'Meltzer-Faber'!B3:B63))</f>
        <v>0</v>
      </c>
      <c r="AC17" s="40" t="b">
        <f>IF(AA17=1,LOOKUP(Z17,'Meltzer-Faber'!A3:A63,'Meltzer-Faber'!C3:C63))</f>
        <v>0</v>
      </c>
      <c r="AD17" s="40" t="b">
        <f t="shared" si="8"/>
        <v>0</v>
      </c>
    </row>
    <row r="18" spans="1:30" s="8" customFormat="1" ht="20.149999999999999" customHeight="1" x14ac:dyDescent="0.3">
      <c r="A18" s="8" t="s">
        <v>187</v>
      </c>
      <c r="B18" s="49"/>
      <c r="C18" s="111"/>
      <c r="D18" s="50"/>
      <c r="E18" s="51"/>
      <c r="F18" s="108"/>
      <c r="G18" s="52"/>
      <c r="H18" s="53"/>
      <c r="I18" s="53"/>
      <c r="J18" s="54"/>
      <c r="K18" s="55"/>
      <c r="L18" s="54"/>
      <c r="M18" s="54"/>
      <c r="N18" s="54"/>
      <c r="O18" s="54"/>
      <c r="P18" s="56">
        <f t="shared" si="5"/>
        <v>0</v>
      </c>
      <c r="Q18" s="56">
        <f t="shared" si="0"/>
        <v>0</v>
      </c>
      <c r="R18" s="56">
        <f t="shared" si="1"/>
        <v>0</v>
      </c>
      <c r="S18" s="57" t="str">
        <f t="shared" si="6"/>
        <v/>
      </c>
      <c r="T18" s="57" t="str">
        <f t="shared" si="2"/>
        <v/>
      </c>
      <c r="U18" s="52"/>
      <c r="V18" s="51" t="s">
        <v>18</v>
      </c>
      <c r="W18" s="58" t="str">
        <f t="shared" si="7"/>
        <v/>
      </c>
      <c r="X18" s="30" t="str">
        <f>T5</f>
        <v>14.10.2023</v>
      </c>
      <c r="Y18" s="1" t="b">
        <f t="shared" si="3"/>
        <v>0</v>
      </c>
      <c r="Z18" s="37">
        <f t="shared" si="4"/>
        <v>0</v>
      </c>
      <c r="AA18" s="38">
        <f t="shared" si="9"/>
        <v>0</v>
      </c>
      <c r="AB18" s="8" t="b">
        <f>IF(AA18=1,LOOKUP(Z18,'Meltzer-Faber'!A3:A63,'Meltzer-Faber'!B3:B63))</f>
        <v>0</v>
      </c>
      <c r="AC18" s="40" t="b">
        <f>IF(AA18=1,LOOKUP(Z18,'Meltzer-Faber'!A3:A63,'Meltzer-Faber'!C3:C63))</f>
        <v>0</v>
      </c>
      <c r="AD18" s="40" t="str">
        <f t="shared" si="8"/>
        <v/>
      </c>
    </row>
    <row r="19" spans="1:30" s="8" customFormat="1" ht="20.149999999999999" customHeight="1" x14ac:dyDescent="0.3">
      <c r="B19" s="49">
        <v>1997004</v>
      </c>
      <c r="C19" s="111" t="s">
        <v>81</v>
      </c>
      <c r="D19" s="50">
        <v>67.680000000000007</v>
      </c>
      <c r="E19" s="51" t="s">
        <v>82</v>
      </c>
      <c r="F19" s="108" t="s">
        <v>95</v>
      </c>
      <c r="G19" s="52">
        <v>18</v>
      </c>
      <c r="H19" s="53" t="s">
        <v>92</v>
      </c>
      <c r="I19" s="53" t="s">
        <v>84</v>
      </c>
      <c r="J19" s="54">
        <v>-63</v>
      </c>
      <c r="K19" s="55">
        <v>65</v>
      </c>
      <c r="L19" s="54"/>
      <c r="M19" s="54">
        <v>87</v>
      </c>
      <c r="N19" s="54">
        <v>91</v>
      </c>
      <c r="O19" s="54">
        <v>-95</v>
      </c>
      <c r="P19" s="56">
        <f t="shared" si="5"/>
        <v>65</v>
      </c>
      <c r="Q19" s="56">
        <f t="shared" si="0"/>
        <v>91</v>
      </c>
      <c r="R19" s="56">
        <f t="shared" si="1"/>
        <v>156</v>
      </c>
      <c r="S19" s="57">
        <f t="shared" si="6"/>
        <v>196.37055478334676</v>
      </c>
      <c r="T19" s="57" t="str">
        <f t="shared" si="2"/>
        <v/>
      </c>
      <c r="U19" s="52">
        <v>2</v>
      </c>
      <c r="V19" s="51"/>
      <c r="W19" s="58">
        <f t="shared" si="7"/>
        <v>1.2587856075855561</v>
      </c>
      <c r="X19" s="30" t="str">
        <f>T5</f>
        <v>14.10.2023</v>
      </c>
      <c r="Y19" s="1" t="str">
        <f t="shared" si="3"/>
        <v>k</v>
      </c>
      <c r="Z19" s="37">
        <f t="shared" si="4"/>
        <v>26</v>
      </c>
      <c r="AA19" s="38">
        <f t="shared" si="9"/>
        <v>0</v>
      </c>
      <c r="AB19" s="8" t="b">
        <f>IF(AA19=1,LOOKUP(Z19,'Meltzer-Faber'!A3:A63,'Meltzer-Faber'!B3:B63))</f>
        <v>0</v>
      </c>
      <c r="AC19" s="40" t="b">
        <f>IF(AA19=1,LOOKUP(Z19,'Meltzer-Faber'!A3:A63,'Meltzer-Faber'!C3:C63))</f>
        <v>0</v>
      </c>
      <c r="AD19" s="40" t="b">
        <f t="shared" si="8"/>
        <v>0</v>
      </c>
    </row>
    <row r="20" spans="1:30" s="8" customFormat="1" ht="20.149999999999999" customHeight="1" x14ac:dyDescent="0.3">
      <c r="B20" s="49">
        <v>1991005</v>
      </c>
      <c r="C20" s="111" t="s">
        <v>81</v>
      </c>
      <c r="D20" s="50">
        <v>69.44</v>
      </c>
      <c r="E20" s="51" t="s">
        <v>82</v>
      </c>
      <c r="F20" s="108" t="s">
        <v>94</v>
      </c>
      <c r="G20" s="52">
        <v>19</v>
      </c>
      <c r="H20" s="53" t="s">
        <v>93</v>
      </c>
      <c r="I20" s="53" t="s">
        <v>84</v>
      </c>
      <c r="J20" s="54">
        <v>62</v>
      </c>
      <c r="K20" s="55">
        <v>-65</v>
      </c>
      <c r="L20" s="54">
        <v>-65</v>
      </c>
      <c r="M20" s="54">
        <v>79</v>
      </c>
      <c r="N20" s="54">
        <v>-81</v>
      </c>
      <c r="O20" s="54">
        <v>82</v>
      </c>
      <c r="P20" s="56">
        <v>62</v>
      </c>
      <c r="Q20" s="56">
        <f t="shared" si="0"/>
        <v>82</v>
      </c>
      <c r="R20" s="56">
        <f t="shared" si="1"/>
        <v>144</v>
      </c>
      <c r="S20" s="57">
        <f t="shared" si="6"/>
        <v>178.71376584912801</v>
      </c>
      <c r="T20" s="57" t="str">
        <f t="shared" si="2"/>
        <v/>
      </c>
      <c r="U20" s="52">
        <v>4</v>
      </c>
      <c r="V20" s="51"/>
      <c r="W20" s="58">
        <f t="shared" si="7"/>
        <v>1.2410678183967223</v>
      </c>
      <c r="X20" s="30" t="str">
        <f>T5</f>
        <v>14.10.2023</v>
      </c>
      <c r="Y20" s="1" t="str">
        <f t="shared" si="3"/>
        <v>k</v>
      </c>
      <c r="Z20" s="37">
        <f t="shared" si="4"/>
        <v>32</v>
      </c>
      <c r="AA20" s="38">
        <f t="shared" si="9"/>
        <v>0</v>
      </c>
      <c r="AB20" s="8" t="b">
        <f>IF(AA20=1,LOOKUP(Z20,'Meltzer-Faber'!A3:A63,'Meltzer-Faber'!B3:B63))</f>
        <v>0</v>
      </c>
      <c r="AC20" s="40" t="b">
        <f>IF(AA20=1,LOOKUP(Z20,'Meltzer-Faber'!A3:A63,'Meltzer-Faber'!C3:C63))</f>
        <v>0</v>
      </c>
      <c r="AD20" s="40" t="b">
        <f t="shared" si="8"/>
        <v>0</v>
      </c>
    </row>
    <row r="21" spans="1:30" s="8" customFormat="1" ht="20.149999999999999" customHeight="1" x14ac:dyDescent="0.3">
      <c r="B21" s="49">
        <v>1995001</v>
      </c>
      <c r="C21" s="111" t="s">
        <v>81</v>
      </c>
      <c r="D21" s="50">
        <v>70.28</v>
      </c>
      <c r="E21" s="51" t="s">
        <v>82</v>
      </c>
      <c r="F21" s="108" t="s">
        <v>141</v>
      </c>
      <c r="G21" s="52">
        <v>20</v>
      </c>
      <c r="H21" s="53" t="s">
        <v>134</v>
      </c>
      <c r="I21" s="53" t="s">
        <v>122</v>
      </c>
      <c r="J21" s="54">
        <v>63</v>
      </c>
      <c r="K21" s="55">
        <v>-67</v>
      </c>
      <c r="L21" s="54">
        <v>67</v>
      </c>
      <c r="M21" s="54">
        <v>85</v>
      </c>
      <c r="N21" s="54">
        <v>-89</v>
      </c>
      <c r="O21" s="54">
        <v>89</v>
      </c>
      <c r="P21" s="56">
        <f t="shared" si="5"/>
        <v>67</v>
      </c>
      <c r="Q21" s="56">
        <f t="shared" si="0"/>
        <v>89</v>
      </c>
      <c r="R21" s="56">
        <f t="shared" si="1"/>
        <v>156</v>
      </c>
      <c r="S21" s="57">
        <f t="shared" si="6"/>
        <v>192.35522279824406</v>
      </c>
      <c r="T21" s="57" t="str">
        <f t="shared" si="2"/>
        <v/>
      </c>
      <c r="U21" s="52">
        <v>1</v>
      </c>
      <c r="V21" s="51"/>
      <c r="W21" s="58">
        <f t="shared" si="7"/>
        <v>1.2330462999887439</v>
      </c>
      <c r="X21" s="30" t="str">
        <f>T5</f>
        <v>14.10.2023</v>
      </c>
      <c r="Y21" s="1" t="str">
        <f t="shared" si="3"/>
        <v>k</v>
      </c>
      <c r="Z21" s="37">
        <f t="shared" si="4"/>
        <v>28</v>
      </c>
      <c r="AA21" s="38">
        <f t="shared" si="9"/>
        <v>0</v>
      </c>
      <c r="AB21" s="8" t="b">
        <f>IF(AA21=1,LOOKUP(Z21,'Meltzer-Faber'!A3:A63,'Meltzer-Faber'!B3:B63))</f>
        <v>0</v>
      </c>
      <c r="AC21" s="40" t="b">
        <f>IF(AA21=1,LOOKUP(Z21,'Meltzer-Faber'!A3:A63,'Meltzer-Faber'!C3:C63))</f>
        <v>0</v>
      </c>
      <c r="AD21" s="40" t="b">
        <f t="shared" si="8"/>
        <v>0</v>
      </c>
    </row>
    <row r="22" spans="1:30" s="8" customFormat="1" ht="20.149999999999999" customHeight="1" x14ac:dyDescent="0.3">
      <c r="B22" s="49">
        <v>1999003</v>
      </c>
      <c r="C22" s="111" t="s">
        <v>81</v>
      </c>
      <c r="D22" s="50">
        <v>68.319999999999993</v>
      </c>
      <c r="E22" s="51" t="s">
        <v>82</v>
      </c>
      <c r="F22" s="108" t="s">
        <v>178</v>
      </c>
      <c r="G22" s="52">
        <v>21</v>
      </c>
      <c r="H22" s="53" t="s">
        <v>161</v>
      </c>
      <c r="I22" s="53" t="s">
        <v>195</v>
      </c>
      <c r="J22" s="54">
        <v>-63</v>
      </c>
      <c r="K22" s="55">
        <v>-63</v>
      </c>
      <c r="L22" s="54">
        <v>63</v>
      </c>
      <c r="M22" s="54">
        <v>82</v>
      </c>
      <c r="N22" s="54">
        <v>85</v>
      </c>
      <c r="O22" s="54">
        <v>89</v>
      </c>
      <c r="P22" s="56">
        <f t="shared" si="5"/>
        <v>63</v>
      </c>
      <c r="Q22" s="56">
        <f t="shared" si="0"/>
        <v>89</v>
      </c>
      <c r="R22" s="56">
        <f t="shared" si="1"/>
        <v>152</v>
      </c>
      <c r="S22" s="57">
        <f t="shared" si="6"/>
        <v>190.33369245597851</v>
      </c>
      <c r="T22" s="57" t="str">
        <f t="shared" si="2"/>
        <v/>
      </c>
      <c r="U22" s="52">
        <v>3</v>
      </c>
      <c r="V22" s="51"/>
      <c r="W22" s="58">
        <f t="shared" si="7"/>
        <v>1.2521953451051218</v>
      </c>
      <c r="X22" s="30" t="str">
        <f>T5</f>
        <v>14.10.2023</v>
      </c>
      <c r="Y22" s="1" t="str">
        <f t="shared" si="3"/>
        <v>k</v>
      </c>
      <c r="Z22" s="37">
        <f t="shared" si="4"/>
        <v>24</v>
      </c>
      <c r="AA22" s="38">
        <f t="shared" si="9"/>
        <v>0</v>
      </c>
      <c r="AB22" s="8" t="b">
        <f>IF(AA22=1,LOOKUP(Z22,'Meltzer-Faber'!A3:A63,'Meltzer-Faber'!B3:B63))</f>
        <v>0</v>
      </c>
      <c r="AC22" s="40" t="b">
        <f>IF(AA22=1,LOOKUP(Z22,'Meltzer-Faber'!A3:A63,'Meltzer-Faber'!C3:C63))</f>
        <v>0</v>
      </c>
      <c r="AD22" s="40" t="b">
        <f t="shared" si="8"/>
        <v>0</v>
      </c>
    </row>
    <row r="23" spans="1:30" s="8" customFormat="1" ht="20.149999999999999" customHeight="1" x14ac:dyDescent="0.3">
      <c r="A23" s="8" t="s">
        <v>187</v>
      </c>
      <c r="B23" s="49"/>
      <c r="C23" s="111"/>
      <c r="D23" s="50"/>
      <c r="E23" s="51"/>
      <c r="F23" s="108"/>
      <c r="G23" s="52"/>
      <c r="H23" s="53"/>
      <c r="I23" s="53"/>
      <c r="J23" s="51"/>
      <c r="K23" s="108"/>
      <c r="L23" s="52"/>
      <c r="M23" s="53"/>
      <c r="N23" s="53"/>
      <c r="O23" s="54"/>
      <c r="P23" s="56">
        <f t="shared" si="5"/>
        <v>0</v>
      </c>
      <c r="Q23" s="56">
        <f t="shared" si="0"/>
        <v>0</v>
      </c>
      <c r="R23" s="56">
        <f t="shared" si="1"/>
        <v>0</v>
      </c>
      <c r="S23" s="57" t="str">
        <f t="shared" si="6"/>
        <v/>
      </c>
      <c r="T23" s="57" t="str">
        <f t="shared" si="2"/>
        <v/>
      </c>
      <c r="U23" s="52">
        <v>5</v>
      </c>
      <c r="V23" s="51"/>
      <c r="W23" s="58" t="str">
        <f t="shared" si="7"/>
        <v/>
      </c>
      <c r="X23" s="30" t="str">
        <f>T5</f>
        <v>14.10.2023</v>
      </c>
      <c r="Y23" s="1" t="b">
        <f t="shared" si="3"/>
        <v>0</v>
      </c>
      <c r="Z23" s="37">
        <f t="shared" si="4"/>
        <v>0</v>
      </c>
      <c r="AA23" s="38">
        <f t="shared" si="9"/>
        <v>0</v>
      </c>
      <c r="AB23" s="8" t="b">
        <f>IF(AA23=1,LOOKUP(Z23,'Meltzer-Faber'!A3:A63,'Meltzer-Faber'!B3:B63))</f>
        <v>0</v>
      </c>
      <c r="AC23" s="40" t="b">
        <f>IF(AA23=1,LOOKUP(Z23,'Meltzer-Faber'!A3:A63,'Meltzer-Faber'!C3:C63))</f>
        <v>0</v>
      </c>
      <c r="AD23" s="40" t="str">
        <f t="shared" si="8"/>
        <v/>
      </c>
    </row>
    <row r="24" spans="1:30" s="8" customFormat="1" ht="20.149999999999999" customHeight="1" x14ac:dyDescent="0.3">
      <c r="B24" s="59">
        <v>1990009</v>
      </c>
      <c r="C24" s="111" t="s">
        <v>86</v>
      </c>
      <c r="D24" s="50">
        <v>71.099999999999994</v>
      </c>
      <c r="E24" s="51" t="s">
        <v>82</v>
      </c>
      <c r="F24" s="108" t="s">
        <v>179</v>
      </c>
      <c r="G24" s="52">
        <v>22</v>
      </c>
      <c r="H24" s="53" t="s">
        <v>162</v>
      </c>
      <c r="I24" s="53" t="s">
        <v>195</v>
      </c>
      <c r="J24" s="54">
        <v>55</v>
      </c>
      <c r="K24" s="65">
        <v>58</v>
      </c>
      <c r="L24" s="64">
        <v>60</v>
      </c>
      <c r="M24" s="64">
        <v>70</v>
      </c>
      <c r="N24" s="64">
        <v>73</v>
      </c>
      <c r="O24" s="64">
        <v>-75</v>
      </c>
      <c r="P24" s="66">
        <v>60</v>
      </c>
      <c r="Q24" s="66">
        <f t="shared" si="0"/>
        <v>73</v>
      </c>
      <c r="R24" s="66">
        <f t="shared" si="1"/>
        <v>133</v>
      </c>
      <c r="S24" s="67">
        <f t="shared" si="6"/>
        <v>162.98772764819876</v>
      </c>
      <c r="T24" s="67" t="str">
        <f t="shared" si="2"/>
        <v/>
      </c>
      <c r="U24" s="62">
        <v>1</v>
      </c>
      <c r="V24" s="61"/>
      <c r="W24" s="97">
        <f t="shared" si="7"/>
        <v>1.2254716364526221</v>
      </c>
      <c r="X24" s="30" t="str">
        <f>T5</f>
        <v>14.10.2023</v>
      </c>
      <c r="Y24" s="1" t="str">
        <f t="shared" si="3"/>
        <v>k</v>
      </c>
      <c r="Z24" s="37">
        <f t="shared" si="4"/>
        <v>33</v>
      </c>
      <c r="AA24" s="38">
        <f t="shared" si="9"/>
        <v>0</v>
      </c>
      <c r="AB24" s="8" t="b">
        <f>IF(AA24=1,LOOKUP(Z24,'Meltzer-Faber'!A3:A63,'Meltzer-Faber'!B3:B63))</f>
        <v>0</v>
      </c>
      <c r="AC24" s="40" t="b">
        <f>IF(AA24=1,LOOKUP(Z24,'Meltzer-Faber'!A3:A63,'Meltzer-Faber'!C3:C63))</f>
        <v>0</v>
      </c>
      <c r="AD24" s="40" t="b">
        <f t="shared" si="8"/>
        <v>0</v>
      </c>
    </row>
    <row r="25" spans="1:30" s="6" customFormat="1" ht="19" customHeight="1" x14ac:dyDescent="0.3">
      <c r="D25" s="45"/>
      <c r="E25" s="46"/>
      <c r="F25" s="7"/>
      <c r="G25" s="7"/>
      <c r="J25" s="47"/>
      <c r="K25" s="48"/>
      <c r="L25" s="47"/>
      <c r="M25" s="47" t="s">
        <v>18</v>
      </c>
      <c r="N25" s="47"/>
      <c r="O25" s="47"/>
      <c r="P25" s="46"/>
      <c r="Q25" s="46"/>
      <c r="R25" s="46"/>
      <c r="S25" s="22"/>
      <c r="T25" s="22"/>
      <c r="U25" s="22"/>
      <c r="V25" s="22"/>
      <c r="W25" s="7"/>
      <c r="X25" s="1"/>
      <c r="Y25" s="25"/>
      <c r="Z25" s="37">
        <f>(YEAR(X25)-YEAR(F25))</f>
        <v>0</v>
      </c>
      <c r="AA25" s="38">
        <f t="shared" ref="AA25" si="10">IF(Z27&gt;34,1,0)</f>
        <v>0</v>
      </c>
      <c r="AC25" s="7"/>
      <c r="AD25" s="7"/>
    </row>
    <row r="26" spans="1:30" s="6" customFormat="1" ht="21" customHeight="1" x14ac:dyDescent="0.3">
      <c r="D26" s="45"/>
      <c r="E26" s="46"/>
      <c r="F26" s="7"/>
      <c r="G26" s="7"/>
      <c r="J26" s="47"/>
      <c r="K26" s="48"/>
      <c r="L26" s="47"/>
      <c r="M26" s="47"/>
      <c r="N26" s="47"/>
      <c r="O26" s="47"/>
      <c r="P26" s="46"/>
      <c r="Q26" s="46"/>
      <c r="R26" s="46"/>
      <c r="S26" s="22"/>
      <c r="T26" s="22"/>
      <c r="U26" s="22"/>
      <c r="V26" s="22"/>
      <c r="W26" s="7"/>
      <c r="X26" s="1"/>
      <c r="Y26" s="25"/>
      <c r="Z26" s="37"/>
      <c r="AA26" s="38"/>
      <c r="AC26" s="7"/>
      <c r="AD26" s="7"/>
    </row>
    <row r="27" spans="1:30" customFormat="1" ht="23.15" customHeight="1" x14ac:dyDescent="0.3">
      <c r="B27" s="138" t="s">
        <v>41</v>
      </c>
      <c r="C27" s="138"/>
      <c r="D27" s="100" t="s">
        <v>40</v>
      </c>
      <c r="E27" s="138" t="s">
        <v>6</v>
      </c>
      <c r="F27" s="138"/>
      <c r="G27" s="138"/>
      <c r="H27" s="100" t="s">
        <v>50</v>
      </c>
      <c r="I27" s="24"/>
      <c r="J27" s="138" t="s">
        <v>41</v>
      </c>
      <c r="K27" s="138"/>
      <c r="L27" s="138"/>
      <c r="M27" s="104" t="s">
        <v>40</v>
      </c>
      <c r="N27" s="147" t="s">
        <v>6</v>
      </c>
      <c r="O27" s="147"/>
      <c r="P27" s="147"/>
      <c r="Q27" s="147"/>
      <c r="R27" s="147" t="s">
        <v>50</v>
      </c>
      <c r="S27" s="147"/>
      <c r="T27" s="18"/>
      <c r="U27" s="18"/>
      <c r="V27" s="18"/>
      <c r="X27" s="3"/>
      <c r="Y27" s="3"/>
      <c r="Z27" s="3"/>
      <c r="AA27" s="1"/>
      <c r="AC27" s="41"/>
      <c r="AD27" s="41"/>
    </row>
    <row r="28" spans="1:30" s="5" customFormat="1" ht="20.149999999999999" customHeight="1" x14ac:dyDescent="0.3">
      <c r="B28" s="139" t="s">
        <v>47</v>
      </c>
      <c r="C28" s="140"/>
      <c r="D28" s="98">
        <v>1991006</v>
      </c>
      <c r="E28" s="140" t="s">
        <v>60</v>
      </c>
      <c r="F28" s="140"/>
      <c r="G28" s="140"/>
      <c r="H28" s="99" t="s">
        <v>52</v>
      </c>
      <c r="I28" s="4"/>
      <c r="J28" s="139" t="s">
        <v>43</v>
      </c>
      <c r="K28" s="140"/>
      <c r="L28" s="140"/>
      <c r="M28" s="101">
        <v>1993011</v>
      </c>
      <c r="N28" s="148" t="s">
        <v>73</v>
      </c>
      <c r="O28" s="148"/>
      <c r="P28" s="148"/>
      <c r="Q28" s="148"/>
      <c r="R28" s="148" t="s">
        <v>84</v>
      </c>
      <c r="S28" s="156"/>
      <c r="AA28" s="1"/>
      <c r="AC28" s="39"/>
      <c r="AD28" s="39"/>
    </row>
    <row r="29" spans="1:30" s="5" customFormat="1" ht="21" customHeight="1" x14ac:dyDescent="0.3">
      <c r="B29" s="132" t="s">
        <v>44</v>
      </c>
      <c r="C29" s="133"/>
      <c r="D29" s="78">
        <v>1964004</v>
      </c>
      <c r="E29" s="133" t="s">
        <v>65</v>
      </c>
      <c r="F29" s="133"/>
      <c r="G29" s="133"/>
      <c r="H29" s="79" t="s">
        <v>52</v>
      </c>
      <c r="I29" s="4"/>
      <c r="J29" s="132" t="s">
        <v>45</v>
      </c>
      <c r="K29" s="133"/>
      <c r="L29" s="133"/>
      <c r="M29" s="102">
        <v>1993003</v>
      </c>
      <c r="N29" s="149" t="s">
        <v>106</v>
      </c>
      <c r="O29" s="149"/>
      <c r="P29" s="149"/>
      <c r="Q29" s="149"/>
      <c r="R29" s="149" t="s">
        <v>84</v>
      </c>
      <c r="S29" s="150"/>
      <c r="AC29" s="39"/>
      <c r="AD29" s="39"/>
    </row>
    <row r="30" spans="1:30" s="5" customFormat="1" ht="19" customHeight="1" x14ac:dyDescent="0.3">
      <c r="B30" s="132" t="s">
        <v>44</v>
      </c>
      <c r="C30" s="133"/>
      <c r="D30" s="78">
        <v>1993019</v>
      </c>
      <c r="E30" s="133" t="s">
        <v>136</v>
      </c>
      <c r="F30" s="133"/>
      <c r="G30" s="133"/>
      <c r="H30" s="79" t="s">
        <v>137</v>
      </c>
      <c r="I30" s="4"/>
      <c r="J30" s="132" t="s">
        <v>45</v>
      </c>
      <c r="K30" s="133"/>
      <c r="L30" s="133"/>
      <c r="M30" s="102">
        <v>1991006</v>
      </c>
      <c r="N30" s="149" t="s">
        <v>60</v>
      </c>
      <c r="O30" s="149"/>
      <c r="P30" s="149"/>
      <c r="Q30" s="149"/>
      <c r="R30" s="149" t="s">
        <v>52</v>
      </c>
      <c r="S30" s="150"/>
      <c r="AC30" s="39"/>
      <c r="AD30" s="39"/>
    </row>
    <row r="31" spans="1:30" s="5" customFormat="1" ht="21" customHeight="1" x14ac:dyDescent="0.3">
      <c r="B31" s="132" t="s">
        <v>44</v>
      </c>
      <c r="C31" s="133"/>
      <c r="D31" s="78">
        <v>1999026</v>
      </c>
      <c r="E31" s="133" t="s">
        <v>61</v>
      </c>
      <c r="F31" s="133"/>
      <c r="G31" s="133"/>
      <c r="H31" s="79" t="s">
        <v>52</v>
      </c>
      <c r="I31" s="4"/>
      <c r="J31" s="132" t="s">
        <v>184</v>
      </c>
      <c r="K31" s="133"/>
      <c r="L31" s="133"/>
      <c r="M31" s="102">
        <v>1993011</v>
      </c>
      <c r="N31" s="149" t="s">
        <v>73</v>
      </c>
      <c r="O31" s="149"/>
      <c r="P31" s="149"/>
      <c r="Q31" s="149"/>
      <c r="R31" s="149" t="s">
        <v>84</v>
      </c>
      <c r="S31" s="150"/>
      <c r="Y31" s="5" t="s">
        <v>18</v>
      </c>
      <c r="AC31" s="39"/>
      <c r="AD31" s="39"/>
    </row>
    <row r="32" spans="1:30" s="5" customFormat="1" ht="20.149999999999999" customHeight="1" x14ac:dyDescent="0.3">
      <c r="B32" s="132" t="s">
        <v>44</v>
      </c>
      <c r="C32" s="133"/>
      <c r="D32" s="78"/>
      <c r="E32" s="133"/>
      <c r="F32" s="133"/>
      <c r="G32" s="133"/>
      <c r="H32" s="79"/>
      <c r="I32" s="4"/>
      <c r="J32" s="132" t="s">
        <v>42</v>
      </c>
      <c r="K32" s="133"/>
      <c r="L32" s="133"/>
      <c r="M32" s="102"/>
      <c r="N32" s="149"/>
      <c r="O32" s="149"/>
      <c r="P32" s="149"/>
      <c r="Q32" s="149"/>
      <c r="R32" s="149"/>
      <c r="S32" s="150"/>
      <c r="AC32" s="39"/>
      <c r="AD32" s="39"/>
    </row>
    <row r="33" spans="2:22" ht="19" customHeight="1" x14ac:dyDescent="0.3">
      <c r="B33" s="132" t="s">
        <v>44</v>
      </c>
      <c r="C33" s="133"/>
      <c r="D33" s="78"/>
      <c r="E33" s="133"/>
      <c r="F33" s="133"/>
      <c r="G33" s="133"/>
      <c r="H33" s="79"/>
      <c r="I33" s="3"/>
      <c r="J33" s="132" t="s">
        <v>42</v>
      </c>
      <c r="K33" s="133"/>
      <c r="L33" s="133"/>
      <c r="M33" s="102"/>
      <c r="N33" s="149"/>
      <c r="O33" s="149"/>
      <c r="P33" s="149"/>
      <c r="Q33" s="149"/>
      <c r="R33" s="149"/>
      <c r="S33" s="150"/>
      <c r="T33" s="3"/>
      <c r="U33" s="3"/>
      <c r="V33" s="3"/>
    </row>
    <row r="34" spans="2:22" ht="20.149999999999999" customHeight="1" x14ac:dyDescent="0.3">
      <c r="B34" s="132" t="s">
        <v>46</v>
      </c>
      <c r="C34" s="133"/>
      <c r="D34" s="78">
        <v>1982010</v>
      </c>
      <c r="E34" s="133" t="s">
        <v>66</v>
      </c>
      <c r="F34" s="133"/>
      <c r="G34" s="133"/>
      <c r="H34" s="79" t="s">
        <v>52</v>
      </c>
      <c r="I34" s="3"/>
      <c r="J34" s="132" t="s">
        <v>42</v>
      </c>
      <c r="K34" s="133"/>
      <c r="L34" s="133"/>
      <c r="M34" s="102"/>
      <c r="N34" s="149"/>
      <c r="O34" s="149"/>
      <c r="P34" s="149"/>
      <c r="Q34" s="149"/>
      <c r="R34" s="149"/>
      <c r="S34" s="150"/>
      <c r="T34" s="3"/>
      <c r="U34" s="3"/>
      <c r="V34" s="3"/>
    </row>
    <row r="35" spans="2:22" ht="20.149999999999999" customHeight="1" x14ac:dyDescent="0.3">
      <c r="B35" s="135"/>
      <c r="C35" s="136"/>
      <c r="D35" s="80"/>
      <c r="E35" s="136"/>
      <c r="F35" s="136"/>
      <c r="G35" s="136"/>
      <c r="H35" s="81"/>
      <c r="I35" s="3"/>
      <c r="J35" s="135" t="s">
        <v>42</v>
      </c>
      <c r="K35" s="136"/>
      <c r="L35" s="136"/>
      <c r="M35" s="103"/>
      <c r="N35" s="154"/>
      <c r="O35" s="154"/>
      <c r="P35" s="154"/>
      <c r="Q35" s="154"/>
      <c r="R35" s="154"/>
      <c r="S35" s="155"/>
      <c r="T35" s="3"/>
      <c r="U35" s="3"/>
      <c r="V35" s="3"/>
    </row>
    <row r="36" spans="2:22" ht="19" customHeight="1" x14ac:dyDescent="0.3">
      <c r="B36" s="137"/>
      <c r="C36" s="137"/>
      <c r="D36" s="134"/>
      <c r="E36" s="134"/>
      <c r="F36" s="134"/>
      <c r="G36" s="134"/>
      <c r="H36" s="134"/>
      <c r="I36" s="3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3"/>
      <c r="U36" s="3"/>
      <c r="V36" s="3"/>
    </row>
    <row r="37" spans="2:22" ht="18" customHeight="1" x14ac:dyDescent="0.3">
      <c r="B37" s="151" t="s">
        <v>49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3"/>
      <c r="T37" s="3"/>
      <c r="U37" s="3"/>
      <c r="V37" s="3"/>
    </row>
    <row r="38" spans="2:22" ht="18" customHeight="1" x14ac:dyDescent="0.3">
      <c r="B38" s="157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9"/>
      <c r="T38" s="3"/>
      <c r="U38" s="3"/>
      <c r="V38" s="3"/>
    </row>
    <row r="39" spans="2:22" ht="14" x14ac:dyDescent="0.3">
      <c r="B39" s="1"/>
      <c r="D39" s="77"/>
      <c r="E39" s="77"/>
      <c r="F39" s="77"/>
      <c r="G39" s="77"/>
      <c r="H39" s="24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2:22" ht="14" x14ac:dyDescent="0.3">
      <c r="B40" s="23"/>
      <c r="C40" s="23"/>
      <c r="D40" s="15"/>
      <c r="E40" s="16"/>
      <c r="F40" s="16"/>
      <c r="G40" s="17"/>
      <c r="H40" s="3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</row>
    <row r="42" spans="2:22" x14ac:dyDescent="0.3">
      <c r="E42" s="134"/>
      <c r="F42" s="134"/>
    </row>
  </sheetData>
  <mergeCells count="60">
    <mergeCell ref="O36:S36"/>
    <mergeCell ref="B37:S37"/>
    <mergeCell ref="B38:S38"/>
    <mergeCell ref="E42:F42"/>
    <mergeCell ref="B35:C35"/>
    <mergeCell ref="E35:G35"/>
    <mergeCell ref="J35:L35"/>
    <mergeCell ref="N35:Q35"/>
    <mergeCell ref="R35:S35"/>
    <mergeCell ref="B36:C36"/>
    <mergeCell ref="D36:E36"/>
    <mergeCell ref="F36:H36"/>
    <mergeCell ref="J36:L36"/>
    <mergeCell ref="M36:N36"/>
    <mergeCell ref="B33:C33"/>
    <mergeCell ref="E33:G33"/>
    <mergeCell ref="J33:L33"/>
    <mergeCell ref="N33:Q33"/>
    <mergeCell ref="R33:S33"/>
    <mergeCell ref="B34:C34"/>
    <mergeCell ref="E34:G34"/>
    <mergeCell ref="J34:L34"/>
    <mergeCell ref="N34:Q34"/>
    <mergeCell ref="R34:S34"/>
    <mergeCell ref="B31:C31"/>
    <mergeCell ref="E31:G31"/>
    <mergeCell ref="J31:L31"/>
    <mergeCell ref="N31:Q31"/>
    <mergeCell ref="R31:S31"/>
    <mergeCell ref="B32:C32"/>
    <mergeCell ref="E32:G32"/>
    <mergeCell ref="J32:L32"/>
    <mergeCell ref="N32:Q32"/>
    <mergeCell ref="R32:S32"/>
    <mergeCell ref="B29:C29"/>
    <mergeCell ref="E29:G29"/>
    <mergeCell ref="J29:L29"/>
    <mergeCell ref="N29:Q29"/>
    <mergeCell ref="R29:S29"/>
    <mergeCell ref="B30:C30"/>
    <mergeCell ref="E30:G30"/>
    <mergeCell ref="J30:L30"/>
    <mergeCell ref="N30:Q30"/>
    <mergeCell ref="R30:S30"/>
    <mergeCell ref="B27:C27"/>
    <mergeCell ref="E27:G27"/>
    <mergeCell ref="J27:L27"/>
    <mergeCell ref="N27:Q27"/>
    <mergeCell ref="R27:S27"/>
    <mergeCell ref="B28:C28"/>
    <mergeCell ref="E28:G28"/>
    <mergeCell ref="J28:L28"/>
    <mergeCell ref="N28:Q28"/>
    <mergeCell ref="R28:S28"/>
    <mergeCell ref="B7:B8"/>
    <mergeCell ref="H1:R1"/>
    <mergeCell ref="H2:R2"/>
    <mergeCell ref="D5:H5"/>
    <mergeCell ref="J5:M5"/>
    <mergeCell ref="O5:R5"/>
  </mergeCells>
  <conditionalFormatting sqref="J9:O9">
    <cfRule type="cellIs" dxfId="45" priority="7" stopIfTrue="1" operator="between">
      <formula>1</formula>
      <formula>300</formula>
    </cfRule>
    <cfRule type="cellIs" dxfId="44" priority="8" stopIfTrue="1" operator="lessThanOrEqual">
      <formula>0</formula>
    </cfRule>
  </conditionalFormatting>
  <conditionalFormatting sqref="J10:O12">
    <cfRule type="cellIs" dxfId="43" priority="3" stopIfTrue="1" operator="between">
      <formula>1</formula>
      <formula>300</formula>
    </cfRule>
    <cfRule type="cellIs" dxfId="42" priority="4" stopIfTrue="1" operator="lessThanOrEqual">
      <formula>0</formula>
    </cfRule>
  </conditionalFormatting>
  <conditionalFormatting sqref="J13:O22 O23 J24:O24">
    <cfRule type="cellIs" dxfId="41" priority="5" stopIfTrue="1" operator="between">
      <formula>1</formula>
      <formula>300</formula>
    </cfRule>
    <cfRule type="cellIs" dxfId="40" priority="6" stopIfTrue="1" operator="lessThanOrEqual">
      <formula>0</formula>
    </cfRule>
  </conditionalFormatting>
  <conditionalFormatting sqref="K12">
    <cfRule type="cellIs" dxfId="39" priority="1" stopIfTrue="1" operator="between">
      <formula>1</formula>
      <formula>300</formula>
    </cfRule>
    <cfRule type="cellIs" dxfId="38" priority="2" stopIfTrue="1" operator="lessThanOrEqual">
      <formula>0</formula>
    </cfRule>
  </conditionalFormatting>
  <dataValidations count="4">
    <dataValidation type="list" allowBlank="1" showInputMessage="1" showErrorMessage="1" errorTitle="Feil_i_vektklasse" error="Feil verdi i vektklasse" sqref="C9:C24" xr:uid="{E106ED04-4FA8-4F0D-9273-D0BD1CD7BD74}">
      <formula1>"40,45,49,55,59,64,71,76,81,+81,87,+87,49,55,61,67,73,81,89,96,102,+102,109,+109"</formula1>
    </dataValidation>
    <dataValidation type="list" allowBlank="1" showInputMessage="1" showErrorMessage="1" errorTitle="Feil_i_kategori" error="Feil verdi i kategori" sqref="E9:E24 J23" xr:uid="{A719A5E4-9A94-4092-B6F8-6FFFFE6D8142}">
      <formula1>"UM,JM,SM,UK,JK,SK,M35,M40,M45,M50,M55,M60,M65,M70,M75,M80,M85,M90,K35,K40,K45,K50,K55,K60,K65,K70,K75,K80,K85,K90"</formula1>
    </dataValidation>
    <dataValidation type="list" allowBlank="1" showInputMessage="1" showErrorMessage="1" sqref="B28:C35 J28:L35" xr:uid="{1F9B7B06-E995-4408-98B6-55A6418AECC0}">
      <formula1>"Dommer,Stevnets leder,Jury,Sekretær,Speaker,Teknisk kontrollør, Chief Marshall,Tidtaker"</formula1>
    </dataValidation>
    <dataValidation type="list" allowBlank="1" showInputMessage="1" showErrorMessage="1" sqref="D5:H5" xr:uid="{355C0187-1D86-42D1-8C65-175A9DC6F3EA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</dataValidations>
  <pageMargins left="0.27559055118110237" right="0.35433070866141736" top="0.27559055118110237" bottom="0.27559055118110237" header="0.5" footer="0.5"/>
  <pageSetup paperSize="9" scale="72" orientation="landscape" copies="2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4ADE0-FF3F-4EBD-B99C-FE1F697FA284}">
  <sheetPr>
    <pageSetUpPr autoPageBreaks="0" fitToPage="1"/>
  </sheetPr>
  <dimension ref="B1:AD42"/>
  <sheetViews>
    <sheetView showGridLines="0" showZeros="0" showOutlineSymbols="0" topLeftCell="A19" zoomScale="90" zoomScaleNormal="90" zoomScaleSheetLayoutView="75" zoomScalePageLayoutView="120" workbookViewId="0">
      <selection activeCell="H13" sqref="H13"/>
    </sheetView>
  </sheetViews>
  <sheetFormatPr baseColWidth="10" defaultColWidth="9.1796875" defaultRowHeight="13" x14ac:dyDescent="0.3"/>
  <cols>
    <col min="1" max="1" width="9.1796875" style="3"/>
    <col min="2" max="2" width="10.08984375" style="3" bestFit="1" customWidth="1"/>
    <col min="3" max="3" width="6.36328125" style="1" customWidth="1"/>
    <col min="4" max="4" width="8.6328125" style="1" customWidth="1"/>
    <col min="5" max="5" width="6.36328125" style="19" customWidth="1"/>
    <col min="6" max="6" width="12" style="1" customWidth="1"/>
    <col min="7" max="7" width="3.7265625" style="1" customWidth="1"/>
    <col min="8" max="8" width="27.6328125" style="4" customWidth="1"/>
    <col min="9" max="9" width="20.36328125" style="4" customWidth="1"/>
    <col min="10" max="10" width="7.1796875" style="1" customWidth="1"/>
    <col min="11" max="11" width="7.1796875" style="21" customWidth="1"/>
    <col min="12" max="12" width="7.1796875" style="1" customWidth="1"/>
    <col min="13" max="13" width="8.7265625" style="1" customWidth="1"/>
    <col min="14" max="15" width="7.1796875" style="1" customWidth="1"/>
    <col min="16" max="18" width="7.6328125" style="1" customWidth="1"/>
    <col min="19" max="19" width="10.6328125" style="20" customWidth="1"/>
    <col min="20" max="20" width="14" style="20" customWidth="1"/>
    <col min="21" max="21" width="7" style="20" customWidth="1"/>
    <col min="22" max="22" width="5.6328125" style="20" customWidth="1"/>
    <col min="23" max="23" width="14.1796875" style="3" customWidth="1"/>
    <col min="24" max="26" width="9.1796875" style="3" hidden="1" customWidth="1"/>
    <col min="27" max="27" width="7.81640625" style="3" hidden="1" customWidth="1"/>
    <col min="28" max="28" width="9.1796875" style="3" hidden="1" customWidth="1"/>
    <col min="29" max="30" width="9.1796875" style="2" hidden="1" customWidth="1"/>
    <col min="31" max="16384" width="9.1796875" style="3"/>
  </cols>
  <sheetData>
    <row r="1" spans="2:30" ht="53.25" customHeight="1" x14ac:dyDescent="1.2">
      <c r="H1" s="141" t="s">
        <v>48</v>
      </c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2:30" ht="24.75" customHeight="1" x14ac:dyDescent="0.8">
      <c r="H2" s="146" t="s">
        <v>28</v>
      </c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2:30" x14ac:dyDescent="0.3">
      <c r="D3" s="32" t="s">
        <v>51</v>
      </c>
    </row>
    <row r="4" spans="2:30" ht="12" customHeight="1" x14ac:dyDescent="0.3"/>
    <row r="5" spans="2:30" s="5" customFormat="1" ht="15.5" x14ac:dyDescent="0.35">
      <c r="C5" s="27" t="s">
        <v>23</v>
      </c>
      <c r="D5" s="145" t="s">
        <v>68</v>
      </c>
      <c r="E5" s="145"/>
      <c r="F5" s="145"/>
      <c r="G5" s="145"/>
      <c r="H5" s="145"/>
      <c r="I5" s="27" t="s">
        <v>0</v>
      </c>
      <c r="J5" s="145" t="s">
        <v>52</v>
      </c>
      <c r="K5" s="145"/>
      <c r="L5" s="145"/>
      <c r="M5" s="145"/>
      <c r="N5" s="27" t="s">
        <v>1</v>
      </c>
      <c r="O5" s="144" t="s">
        <v>64</v>
      </c>
      <c r="P5" s="144"/>
      <c r="Q5" s="144"/>
      <c r="R5" s="144"/>
      <c r="S5" s="27" t="s">
        <v>2</v>
      </c>
      <c r="T5" s="105" t="s">
        <v>63</v>
      </c>
      <c r="U5" s="28" t="s">
        <v>20</v>
      </c>
      <c r="V5" s="29">
        <v>3</v>
      </c>
      <c r="AC5" s="39"/>
      <c r="AD5" s="39"/>
    </row>
    <row r="6" spans="2:30" x14ac:dyDescent="0.3">
      <c r="AB6" s="42" t="s">
        <v>34</v>
      </c>
      <c r="AC6" s="42" t="s">
        <v>34</v>
      </c>
      <c r="AD6" s="42" t="s">
        <v>34</v>
      </c>
    </row>
    <row r="7" spans="2:30" s="1" customFormat="1" x14ac:dyDescent="0.3">
      <c r="B7" s="142" t="s">
        <v>40</v>
      </c>
      <c r="C7" s="11" t="s">
        <v>3</v>
      </c>
      <c r="D7" s="11" t="s">
        <v>4</v>
      </c>
      <c r="E7" s="69" t="s">
        <v>21</v>
      </c>
      <c r="F7" s="11" t="s">
        <v>5</v>
      </c>
      <c r="G7" s="11" t="s">
        <v>26</v>
      </c>
      <c r="H7" s="11" t="s">
        <v>6</v>
      </c>
      <c r="I7" s="11" t="s">
        <v>7</v>
      </c>
      <c r="J7" s="9"/>
      <c r="K7" s="71" t="s">
        <v>8</v>
      </c>
      <c r="L7" s="11"/>
      <c r="M7" s="11"/>
      <c r="N7" s="10" t="s">
        <v>9</v>
      </c>
      <c r="O7" s="11"/>
      <c r="P7" s="72" t="s">
        <v>24</v>
      </c>
      <c r="Q7" s="11"/>
      <c r="R7" s="11" t="s">
        <v>10</v>
      </c>
      <c r="S7" s="13" t="s">
        <v>11</v>
      </c>
      <c r="T7" s="74" t="s">
        <v>11</v>
      </c>
      <c r="U7" s="13" t="s">
        <v>12</v>
      </c>
      <c r="V7" s="13" t="s">
        <v>17</v>
      </c>
      <c r="W7" s="13" t="s">
        <v>13</v>
      </c>
      <c r="X7" s="2"/>
      <c r="AB7" s="43" t="s">
        <v>35</v>
      </c>
      <c r="AC7" s="43" t="s">
        <v>35</v>
      </c>
      <c r="AD7" s="43" t="s">
        <v>35</v>
      </c>
    </row>
    <row r="8" spans="2:30" s="1" customFormat="1" x14ac:dyDescent="0.3">
      <c r="B8" s="143"/>
      <c r="C8" s="12" t="s">
        <v>14</v>
      </c>
      <c r="D8" s="12" t="s">
        <v>15</v>
      </c>
      <c r="E8" s="70" t="s">
        <v>22</v>
      </c>
      <c r="F8" s="12" t="s">
        <v>19</v>
      </c>
      <c r="G8" s="12" t="s">
        <v>27</v>
      </c>
      <c r="H8" s="12"/>
      <c r="I8" s="12"/>
      <c r="J8" s="75">
        <v>1</v>
      </c>
      <c r="K8" s="75">
        <v>2</v>
      </c>
      <c r="L8" s="76">
        <v>3</v>
      </c>
      <c r="M8" s="76">
        <v>1</v>
      </c>
      <c r="N8" s="75">
        <v>2</v>
      </c>
      <c r="O8" s="76">
        <v>3</v>
      </c>
      <c r="P8" s="73" t="s">
        <v>25</v>
      </c>
      <c r="Q8" s="12"/>
      <c r="R8" s="12" t="s">
        <v>16</v>
      </c>
      <c r="S8" s="14"/>
      <c r="T8" s="14" t="s">
        <v>30</v>
      </c>
      <c r="U8" s="14"/>
      <c r="V8" s="14"/>
      <c r="W8" s="14"/>
      <c r="Y8" s="1" t="s">
        <v>38</v>
      </c>
      <c r="Z8" s="1" t="s">
        <v>29</v>
      </c>
      <c r="AA8" s="2" t="s">
        <v>30</v>
      </c>
      <c r="AB8" s="43" t="s">
        <v>36</v>
      </c>
      <c r="AC8" s="43" t="s">
        <v>39</v>
      </c>
      <c r="AD8" s="43" t="s">
        <v>37</v>
      </c>
    </row>
    <row r="9" spans="2:30" s="8" customFormat="1" ht="20.149999999999999" customHeight="1" x14ac:dyDescent="0.3">
      <c r="B9" s="49">
        <v>2012005</v>
      </c>
      <c r="C9" s="111" t="s">
        <v>59</v>
      </c>
      <c r="D9" s="50">
        <v>51.3</v>
      </c>
      <c r="E9" s="51" t="s">
        <v>58</v>
      </c>
      <c r="F9" s="108" t="s">
        <v>56</v>
      </c>
      <c r="G9" s="52">
        <v>23</v>
      </c>
      <c r="H9" s="53" t="s">
        <v>53</v>
      </c>
      <c r="I9" s="53" t="s">
        <v>52</v>
      </c>
      <c r="J9" s="86">
        <v>21</v>
      </c>
      <c r="K9" s="87">
        <v>23</v>
      </c>
      <c r="L9" s="86">
        <v>25</v>
      </c>
      <c r="M9" s="86">
        <v>28</v>
      </c>
      <c r="N9" s="86">
        <v>30</v>
      </c>
      <c r="O9" s="86">
        <v>32</v>
      </c>
      <c r="P9" s="88">
        <f t="shared" ref="P9:P24" si="0">IF(MAX(J9:L9)&lt;0,0,TRUNC(MAX(J9:L9)/1)*1)</f>
        <v>25</v>
      </c>
      <c r="Q9" s="88">
        <f t="shared" ref="Q9:Q24" si="1">IF(MAX(M9:O9)&lt;0,0,TRUNC(MAX(M9:O9)/1)*1)</f>
        <v>32</v>
      </c>
      <c r="R9" s="88">
        <f t="shared" ref="R9:R24" si="2">IF(P9=0,0,IF(Q9=0,0,SUM(P9:Q9)))</f>
        <v>57</v>
      </c>
      <c r="S9" s="89">
        <f>IF(R9="","",IF(D9="","",IF((Y9="k"),IF(D9&gt;153.757,R9,IF(D9&lt;28,10^(0.787004341*LOG10(28/153.757)^2)*R9,10^(0.787004341*LOG10(D9/153.757)^2)*R9)),IF(D9&gt;193.609,R9,IF(D9&lt;32,10^(0.722762521*LOG10(32/193.609)^2)*R9,10^(0.722762521*LOG10(D9/193.609)^2)*R9)))))</f>
        <v>99.161592314730768</v>
      </c>
      <c r="T9" s="89" t="str">
        <f t="shared" ref="T9:T24" si="3">IF(AA9=1,S9*AD9,"")</f>
        <v/>
      </c>
      <c r="U9" s="84">
        <v>1</v>
      </c>
      <c r="V9" s="83"/>
      <c r="W9" s="90">
        <f>IF(R9="","",IF(D9="","",IF((Y9="k"),IF(D9&gt;153.757,1,IF(D9&lt;28,10^(0.787004341*LOG10(28/153.757)^2),10^(0.787004341*LOG10(D9/153.757)^2))),IF(D9&gt;193.609,1,IF(D9&lt;32,10^(0.722762521*LOG10(32/193.609)^2),10^(0.722762521*LOG10(D9/193.609)^2))))))</f>
        <v>1.7396770581531713</v>
      </c>
      <c r="X9" s="30" t="str">
        <f>T5</f>
        <v>14.10.2023</v>
      </c>
      <c r="Y9" s="1" t="str">
        <f t="shared" ref="Y9:Y24" si="4">IF(ISNUMBER(FIND("M",E9)),"m",IF(ISNUMBER(FIND("K",E9)),"k"))</f>
        <v>m</v>
      </c>
      <c r="Z9" s="37">
        <f t="shared" ref="Z9:Z24" si="5">IF(OR(F9="",X9=""),0,(YEAR(X9)-YEAR(F9)))</f>
        <v>11</v>
      </c>
      <c r="AA9" s="38">
        <f>IF(Z9&gt;34,1,0)</f>
        <v>0</v>
      </c>
      <c r="AB9" s="8" t="b">
        <f>IF(AA9=1,LOOKUP(Z9,'Meltzer-Faber'!A3:A63,'Meltzer-Faber'!B3:B63))</f>
        <v>0</v>
      </c>
      <c r="AC9" s="40" t="b">
        <f>IF(AA9=1,LOOKUP(Z9,'Meltzer-Faber'!A3:A63,'Meltzer-Faber'!C3:C63))</f>
        <v>0</v>
      </c>
      <c r="AD9" s="40" t="b">
        <f>IF(Y9="m",AB9,IF(Y9="k",AC9,""))</f>
        <v>0</v>
      </c>
    </row>
    <row r="10" spans="2:30" s="8" customFormat="1" ht="20.149999999999999" customHeight="1" x14ac:dyDescent="0.3">
      <c r="B10" s="49"/>
      <c r="C10" s="111"/>
      <c r="D10" s="91"/>
      <c r="E10" s="51"/>
      <c r="F10" s="107"/>
      <c r="G10" s="92"/>
      <c r="H10" s="93"/>
      <c r="I10" s="93"/>
      <c r="J10" s="94"/>
      <c r="K10" s="94"/>
      <c r="L10" s="94"/>
      <c r="M10" s="94"/>
      <c r="N10" s="95"/>
      <c r="O10" s="96"/>
      <c r="P10" s="56">
        <f t="shared" si="0"/>
        <v>0</v>
      </c>
      <c r="Q10" s="56">
        <f t="shared" si="1"/>
        <v>0</v>
      </c>
      <c r="R10" s="56">
        <f t="shared" si="2"/>
        <v>0</v>
      </c>
      <c r="S10" s="57" t="str">
        <f t="shared" ref="S10:S24" si="6">IF(R10="","",IF(D10="","",IF((Y10="k"),IF(D10&gt;153.757,R10,IF(D10&lt;28,10^(0.787004341*LOG10(28/153.757)^2)*R10,10^(0.787004341*LOG10(D10/153.757)^2)*R10)),IF(D10&gt;193.609,R10,IF(D10&lt;32,10^(0.722762521*LOG10(32/193.609)^2)*R10,10^(0.722762521*LOG10(D10/193.609)^2)*R10)))))</f>
        <v/>
      </c>
      <c r="T10" s="57" t="str">
        <f>IF(AA10=1,S10*AD10,"")</f>
        <v/>
      </c>
      <c r="U10" s="52"/>
      <c r="V10" s="51"/>
      <c r="W10" s="58" t="str">
        <f t="shared" ref="W10:W24" si="7">IF(R10="","",IF(D10="","",IF((Y10="k"),IF(D10&gt;153.757,1,IF(D10&lt;28,10^(0.787004341*LOG10(28/153.757)^2),10^(0.787004341*LOG10(D10/153.757)^2))),IF(D10&gt;193.609,1,IF(D10&lt;32,10^(0.722762521*LOG10(32/193.609)^2),10^(0.722762521*LOG10(D10/193.609)^2))))))</f>
        <v/>
      </c>
      <c r="X10" s="30" t="str">
        <f>T5</f>
        <v>14.10.2023</v>
      </c>
      <c r="Y10" s="1" t="b">
        <f t="shared" si="4"/>
        <v>0</v>
      </c>
      <c r="Z10" s="37">
        <f t="shared" si="5"/>
        <v>0</v>
      </c>
      <c r="AA10" s="44">
        <f>IF(Z10&gt;34,1,0)</f>
        <v>0</v>
      </c>
      <c r="AB10" s="8" t="b">
        <f>IF(AA10=1,LOOKUP(Z10,'Meltzer-Faber'!A3:A63,'Meltzer-Faber'!B3:B63))</f>
        <v>0</v>
      </c>
      <c r="AC10" s="40" t="b">
        <f>IF(AA10=1,LOOKUP(Z10,'Meltzer-Faber'!A3:A63,'Meltzer-Faber'!C3:C63))</f>
        <v>0</v>
      </c>
      <c r="AD10" s="40" t="str">
        <f t="shared" ref="AD10:AD24" si="8">IF(Y10="m",AB10,IF(Y10="k",AC10,""))</f>
        <v/>
      </c>
    </row>
    <row r="11" spans="2:30" s="8" customFormat="1" ht="20.149999999999999" customHeight="1" x14ac:dyDescent="0.3">
      <c r="B11" s="49">
        <v>2010002</v>
      </c>
      <c r="C11" s="111" t="s">
        <v>62</v>
      </c>
      <c r="D11" s="50">
        <v>56.2</v>
      </c>
      <c r="E11" s="51" t="s">
        <v>58</v>
      </c>
      <c r="F11" s="108" t="s">
        <v>57</v>
      </c>
      <c r="G11" s="52">
        <v>24</v>
      </c>
      <c r="H11" s="53" t="s">
        <v>54</v>
      </c>
      <c r="I11" s="53" t="s">
        <v>52</v>
      </c>
      <c r="J11" s="53">
        <v>40</v>
      </c>
      <c r="K11" s="53">
        <v>43</v>
      </c>
      <c r="L11" s="53">
        <v>45</v>
      </c>
      <c r="M11" s="53">
        <v>50</v>
      </c>
      <c r="N11" s="53">
        <v>53</v>
      </c>
      <c r="O11" s="53">
        <v>55</v>
      </c>
      <c r="P11" s="56">
        <f t="shared" si="0"/>
        <v>45</v>
      </c>
      <c r="Q11" s="56">
        <f t="shared" si="1"/>
        <v>55</v>
      </c>
      <c r="R11" s="56">
        <f t="shared" si="2"/>
        <v>100</v>
      </c>
      <c r="S11" s="57">
        <f t="shared" si="6"/>
        <v>161.64758385187289</v>
      </c>
      <c r="T11" s="57" t="str">
        <f>IF(AA11=1,S11*AD11,"")</f>
        <v/>
      </c>
      <c r="U11" s="52">
        <v>2</v>
      </c>
      <c r="V11" s="51"/>
      <c r="W11" s="58">
        <f t="shared" si="7"/>
        <v>1.616475838518729</v>
      </c>
      <c r="X11" s="30" t="str">
        <f>T5</f>
        <v>14.10.2023</v>
      </c>
      <c r="Y11" s="1" t="str">
        <f t="shared" si="4"/>
        <v>m</v>
      </c>
      <c r="Z11" s="37">
        <f t="shared" si="5"/>
        <v>13</v>
      </c>
      <c r="AA11" s="38">
        <f t="shared" ref="AA11:AA24" si="9">IF(Z11&gt;34,1,0)</f>
        <v>0</v>
      </c>
      <c r="AB11" s="8" t="b">
        <f>IF(AA11=1,LOOKUP(Z11,'Meltzer-Faber'!A3:A63,'Meltzer-Faber'!B3:B63))</f>
        <v>0</v>
      </c>
      <c r="AC11" s="40" t="b">
        <f>IF(AA11=1,LOOKUP(Z11,'Meltzer-Faber'!A3:A63,'Meltzer-Faber'!C3:C63))</f>
        <v>0</v>
      </c>
      <c r="AD11" s="40" t="b">
        <f t="shared" si="8"/>
        <v>0</v>
      </c>
    </row>
    <row r="12" spans="2:30" s="8" customFormat="1" ht="20.149999999999999" customHeight="1" x14ac:dyDescent="0.3">
      <c r="B12" s="49">
        <v>2010010</v>
      </c>
      <c r="C12" s="111" t="s">
        <v>62</v>
      </c>
      <c r="D12" s="50">
        <v>57.2</v>
      </c>
      <c r="E12" s="51" t="s">
        <v>58</v>
      </c>
      <c r="F12" s="108" t="s">
        <v>196</v>
      </c>
      <c r="G12" s="52">
        <v>25</v>
      </c>
      <c r="H12" s="53" t="s">
        <v>55</v>
      </c>
      <c r="I12" s="53" t="s">
        <v>52</v>
      </c>
      <c r="J12" s="94">
        <v>50</v>
      </c>
      <c r="K12" s="94">
        <v>53</v>
      </c>
      <c r="L12" s="94">
        <v>-55</v>
      </c>
      <c r="M12" s="94">
        <v>62</v>
      </c>
      <c r="N12" s="95">
        <v>66</v>
      </c>
      <c r="O12" s="96">
        <v>-70</v>
      </c>
      <c r="P12" s="56">
        <f t="shared" si="0"/>
        <v>53</v>
      </c>
      <c r="Q12" s="56">
        <f t="shared" si="1"/>
        <v>66</v>
      </c>
      <c r="R12" s="56">
        <f t="shared" si="2"/>
        <v>119</v>
      </c>
      <c r="S12" s="57">
        <f t="shared" si="6"/>
        <v>189.76261661106176</v>
      </c>
      <c r="T12" s="57" t="str">
        <f>IF(AA12=1,S12*AD12,"")</f>
        <v/>
      </c>
      <c r="U12" s="52">
        <v>1</v>
      </c>
      <c r="V12" s="51" t="s">
        <v>18</v>
      </c>
      <c r="W12" s="58">
        <f t="shared" si="7"/>
        <v>1.5946438370677458</v>
      </c>
      <c r="X12" s="30" t="str">
        <f>T5</f>
        <v>14.10.2023</v>
      </c>
      <c r="Y12" s="1" t="str">
        <f t="shared" si="4"/>
        <v>m</v>
      </c>
      <c r="Z12" s="37">
        <f t="shared" si="5"/>
        <v>13</v>
      </c>
      <c r="AA12" s="38">
        <f t="shared" si="9"/>
        <v>0</v>
      </c>
      <c r="AB12" s="8" t="b">
        <f>IF(AA12=1,LOOKUP(Z12,'Meltzer-Faber'!A3:A63,'Meltzer-Faber'!B3:B63))</f>
        <v>0</v>
      </c>
      <c r="AC12" s="40" t="b">
        <f>IF(AA12=1,LOOKUP(Z12,'Meltzer-Faber'!A3:A63,'Meltzer-Faber'!C3:C63))</f>
        <v>0</v>
      </c>
      <c r="AD12" s="40" t="b">
        <f t="shared" si="8"/>
        <v>0</v>
      </c>
    </row>
    <row r="13" spans="2:30" s="8" customFormat="1" ht="20.149999999999999" customHeight="1" x14ac:dyDescent="0.3">
      <c r="B13" s="49"/>
      <c r="C13" s="111"/>
      <c r="D13" s="50"/>
      <c r="E13" s="51"/>
      <c r="F13" s="108"/>
      <c r="G13" s="52"/>
      <c r="H13" s="53"/>
      <c r="I13" s="53"/>
      <c r="J13" s="54"/>
      <c r="K13" s="55"/>
      <c r="L13" s="54"/>
      <c r="M13" s="54"/>
      <c r="N13" s="54"/>
      <c r="O13" s="54"/>
      <c r="P13" s="56">
        <f t="shared" si="0"/>
        <v>0</v>
      </c>
      <c r="Q13" s="56">
        <f t="shared" si="1"/>
        <v>0</v>
      </c>
      <c r="R13" s="56">
        <f t="shared" si="2"/>
        <v>0</v>
      </c>
      <c r="S13" s="57" t="str">
        <f t="shared" si="6"/>
        <v/>
      </c>
      <c r="T13" s="57" t="str">
        <f t="shared" si="3"/>
        <v/>
      </c>
      <c r="U13" s="52"/>
      <c r="V13" s="51" t="s">
        <v>18</v>
      </c>
      <c r="W13" s="58" t="str">
        <f t="shared" si="7"/>
        <v/>
      </c>
      <c r="X13" s="30" t="str">
        <f>T5</f>
        <v>14.10.2023</v>
      </c>
      <c r="Y13" s="1" t="b">
        <f t="shared" si="4"/>
        <v>0</v>
      </c>
      <c r="Z13" s="37">
        <f t="shared" si="5"/>
        <v>0</v>
      </c>
      <c r="AA13" s="38">
        <f t="shared" si="9"/>
        <v>0</v>
      </c>
      <c r="AB13" s="8" t="b">
        <f>IF(AA13=1,LOOKUP(Z13,'Meltzer-Faber'!A3:A63,'Meltzer-Faber'!B3:B63))</f>
        <v>0</v>
      </c>
      <c r="AC13" s="40" t="b">
        <f>IF(AA13=1,LOOKUP(Z13,'Meltzer-Faber'!A3:A63,'Meltzer-Faber'!C3:C63))</f>
        <v>0</v>
      </c>
      <c r="AD13" s="40" t="str">
        <f t="shared" si="8"/>
        <v/>
      </c>
    </row>
    <row r="14" spans="2:30" s="8" customFormat="1" ht="20.149999999999999" customHeight="1" x14ac:dyDescent="0.3">
      <c r="B14" s="49">
        <v>2004027</v>
      </c>
      <c r="C14" s="111" t="s">
        <v>70</v>
      </c>
      <c r="D14" s="50">
        <v>70.5</v>
      </c>
      <c r="E14" s="51" t="s">
        <v>71</v>
      </c>
      <c r="F14" s="108" t="s">
        <v>72</v>
      </c>
      <c r="G14" s="52">
        <v>27</v>
      </c>
      <c r="H14" s="53" t="s">
        <v>69</v>
      </c>
      <c r="I14" s="53" t="s">
        <v>135</v>
      </c>
      <c r="J14" s="54">
        <v>65</v>
      </c>
      <c r="K14" s="55">
        <v>73</v>
      </c>
      <c r="L14" s="54">
        <v>80</v>
      </c>
      <c r="M14" s="54">
        <v>85</v>
      </c>
      <c r="N14" s="54">
        <v>93</v>
      </c>
      <c r="O14" s="54">
        <v>-100</v>
      </c>
      <c r="P14" s="56">
        <f t="shared" si="0"/>
        <v>80</v>
      </c>
      <c r="Q14" s="56">
        <f t="shared" si="1"/>
        <v>93</v>
      </c>
      <c r="R14" s="56">
        <f t="shared" si="2"/>
        <v>173</v>
      </c>
      <c r="S14" s="57">
        <f t="shared" si="6"/>
        <v>238.32544256237892</v>
      </c>
      <c r="T14" s="57" t="str">
        <f t="shared" si="3"/>
        <v/>
      </c>
      <c r="U14" s="52">
        <v>1</v>
      </c>
      <c r="V14" s="51" t="s">
        <v>18</v>
      </c>
      <c r="W14" s="58">
        <f t="shared" si="7"/>
        <v>1.3776037142334041</v>
      </c>
      <c r="X14" s="30" t="str">
        <f>T5</f>
        <v>14.10.2023</v>
      </c>
      <c r="Y14" s="1" t="str">
        <f t="shared" si="4"/>
        <v>m</v>
      </c>
      <c r="Z14" s="37">
        <f t="shared" si="5"/>
        <v>19</v>
      </c>
      <c r="AA14" s="38">
        <f t="shared" si="9"/>
        <v>0</v>
      </c>
      <c r="AB14" s="8" t="b">
        <f>IF(AA14=1,LOOKUP(Z14,'Meltzer-Faber'!A3:A63,'Meltzer-Faber'!B3:B63))</f>
        <v>0</v>
      </c>
      <c r="AC14" s="40" t="b">
        <f>IF(AA14=1,LOOKUP(Z14,'Meltzer-Faber'!A3:A63,'Meltzer-Faber'!C3:C63))</f>
        <v>0</v>
      </c>
      <c r="AD14" s="40" t="b">
        <f t="shared" si="8"/>
        <v>0</v>
      </c>
    </row>
    <row r="15" spans="2:30" s="8" customFormat="1" ht="20.149999999999999" customHeight="1" x14ac:dyDescent="0.3">
      <c r="B15" s="49"/>
      <c r="C15" s="111"/>
      <c r="D15" s="50"/>
      <c r="E15" s="51"/>
      <c r="F15" s="108"/>
      <c r="G15" s="52"/>
      <c r="H15" s="53"/>
      <c r="I15" s="53"/>
      <c r="J15" s="54"/>
      <c r="K15" s="55"/>
      <c r="L15" s="54"/>
      <c r="M15" s="54"/>
      <c r="N15" s="54"/>
      <c r="O15" s="54"/>
      <c r="P15" s="56">
        <f t="shared" si="0"/>
        <v>0</v>
      </c>
      <c r="Q15" s="56">
        <f t="shared" si="1"/>
        <v>0</v>
      </c>
      <c r="R15" s="56">
        <f t="shared" si="2"/>
        <v>0</v>
      </c>
      <c r="S15" s="57" t="str">
        <f t="shared" si="6"/>
        <v/>
      </c>
      <c r="T15" s="57" t="str">
        <f t="shared" si="3"/>
        <v/>
      </c>
      <c r="U15" s="52"/>
      <c r="V15" s="51"/>
      <c r="W15" s="58" t="str">
        <f t="shared" si="7"/>
        <v/>
      </c>
      <c r="X15" s="30" t="str">
        <f>T5</f>
        <v>14.10.2023</v>
      </c>
      <c r="Y15" s="1" t="b">
        <f t="shared" si="4"/>
        <v>0</v>
      </c>
      <c r="Z15" s="37">
        <f t="shared" si="5"/>
        <v>0</v>
      </c>
      <c r="AA15" s="38">
        <f t="shared" si="9"/>
        <v>0</v>
      </c>
      <c r="AB15" s="8" t="b">
        <f>IF(AA15=1,LOOKUP(Z15,'Meltzer-Faber'!A3:A63,'Meltzer-Faber'!B3:B63))</f>
        <v>0</v>
      </c>
      <c r="AC15" s="40" t="b">
        <f>IF(AA15=1,LOOKUP(Z15,'Meltzer-Faber'!A3:A63,'Meltzer-Faber'!C3:C63))</f>
        <v>0</v>
      </c>
      <c r="AD15" s="40" t="str">
        <f t="shared" si="8"/>
        <v/>
      </c>
    </row>
    <row r="16" spans="2:30" s="8" customFormat="1" ht="20.149999999999999" customHeight="1" x14ac:dyDescent="0.3">
      <c r="B16" s="49">
        <v>2001008</v>
      </c>
      <c r="C16" s="111" t="s">
        <v>70</v>
      </c>
      <c r="D16" s="50">
        <v>72.7</v>
      </c>
      <c r="E16" s="51" t="s">
        <v>75</v>
      </c>
      <c r="F16" s="108" t="s">
        <v>114</v>
      </c>
      <c r="G16" s="52">
        <v>28</v>
      </c>
      <c r="H16" s="53" t="s">
        <v>113</v>
      </c>
      <c r="I16" s="53" t="s">
        <v>84</v>
      </c>
      <c r="J16" s="54">
        <v>75</v>
      </c>
      <c r="K16" s="55">
        <v>-81</v>
      </c>
      <c r="L16" s="54">
        <v>81</v>
      </c>
      <c r="M16" s="54">
        <v>-95</v>
      </c>
      <c r="N16" s="54">
        <v>-95</v>
      </c>
      <c r="O16" s="54">
        <v>-95</v>
      </c>
      <c r="P16" s="56">
        <f t="shared" si="0"/>
        <v>81</v>
      </c>
      <c r="Q16" s="56">
        <f t="shared" si="1"/>
        <v>0</v>
      </c>
      <c r="R16" s="56">
        <f t="shared" si="2"/>
        <v>0</v>
      </c>
      <c r="S16" s="57">
        <f t="shared" si="6"/>
        <v>0</v>
      </c>
      <c r="T16" s="57" t="str">
        <f t="shared" si="3"/>
        <v/>
      </c>
      <c r="U16" s="52"/>
      <c r="V16" s="51"/>
      <c r="W16" s="58">
        <f t="shared" si="7"/>
        <v>1.3514170115720052</v>
      </c>
      <c r="X16" s="30" t="str">
        <f>T5</f>
        <v>14.10.2023</v>
      </c>
      <c r="Y16" s="1" t="str">
        <f t="shared" si="4"/>
        <v>m</v>
      </c>
      <c r="Z16" s="37">
        <f t="shared" si="5"/>
        <v>22</v>
      </c>
      <c r="AA16" s="38">
        <f t="shared" si="9"/>
        <v>0</v>
      </c>
      <c r="AB16" s="8" t="b">
        <f>IF(AA16=1,LOOKUP(Z16,'Meltzer-Faber'!A3:A63,'Meltzer-Faber'!B3:B63))</f>
        <v>0</v>
      </c>
      <c r="AC16" s="40" t="b">
        <f>IF(AA16=1,LOOKUP(Z16,'Meltzer-Faber'!A3:A63,'Meltzer-Faber'!C3:C63))</f>
        <v>0</v>
      </c>
      <c r="AD16" s="40" t="b">
        <f t="shared" si="8"/>
        <v>0</v>
      </c>
    </row>
    <row r="17" spans="2:30" s="8" customFormat="1" ht="20.149999999999999" customHeight="1" x14ac:dyDescent="0.3">
      <c r="B17" s="49">
        <v>1990004</v>
      </c>
      <c r="C17" s="111" t="s">
        <v>70</v>
      </c>
      <c r="D17" s="50">
        <v>71.7</v>
      </c>
      <c r="E17" s="51" t="s">
        <v>75</v>
      </c>
      <c r="F17" s="108" t="s">
        <v>126</v>
      </c>
      <c r="G17" s="52">
        <v>29</v>
      </c>
      <c r="H17" s="53" t="s">
        <v>127</v>
      </c>
      <c r="I17" s="53" t="s">
        <v>122</v>
      </c>
      <c r="J17" s="54">
        <v>98</v>
      </c>
      <c r="K17" s="55">
        <v>-103</v>
      </c>
      <c r="L17" s="54">
        <v>105</v>
      </c>
      <c r="M17" s="54">
        <v>120</v>
      </c>
      <c r="N17" s="54">
        <v>125</v>
      </c>
      <c r="O17" s="54">
        <v>-130</v>
      </c>
      <c r="P17" s="56">
        <f t="shared" si="0"/>
        <v>105</v>
      </c>
      <c r="Q17" s="56">
        <f t="shared" si="1"/>
        <v>125</v>
      </c>
      <c r="R17" s="56">
        <f t="shared" si="2"/>
        <v>230</v>
      </c>
      <c r="S17" s="57">
        <f t="shared" si="6"/>
        <v>313.50338272828645</v>
      </c>
      <c r="T17" s="57" t="str">
        <f t="shared" si="3"/>
        <v/>
      </c>
      <c r="U17" s="52">
        <v>1</v>
      </c>
      <c r="V17" s="51"/>
      <c r="W17" s="58">
        <f t="shared" si="7"/>
        <v>1.3630581857751585</v>
      </c>
      <c r="X17" s="30" t="str">
        <f>T5</f>
        <v>14.10.2023</v>
      </c>
      <c r="Y17" s="1" t="str">
        <f t="shared" si="4"/>
        <v>m</v>
      </c>
      <c r="Z17" s="37">
        <f t="shared" si="5"/>
        <v>33</v>
      </c>
      <c r="AA17" s="38">
        <f t="shared" si="9"/>
        <v>0</v>
      </c>
      <c r="AB17" s="8" t="b">
        <f>IF(AA17=1,LOOKUP(Z17,'Meltzer-Faber'!A3:A63,'Meltzer-Faber'!B3:B63))</f>
        <v>0</v>
      </c>
      <c r="AC17" s="40" t="b">
        <f>IF(AA17=1,LOOKUP(Z17,'Meltzer-Faber'!A3:A63,'Meltzer-Faber'!C3:C63))</f>
        <v>0</v>
      </c>
      <c r="AD17" s="40" t="b">
        <f t="shared" si="8"/>
        <v>0</v>
      </c>
    </row>
    <row r="18" spans="2:30" s="8" customFormat="1" ht="20.149999999999999" customHeight="1" x14ac:dyDescent="0.3">
      <c r="B18" s="68"/>
      <c r="C18" s="110"/>
      <c r="D18" s="82"/>
      <c r="E18" s="83"/>
      <c r="F18" s="106"/>
      <c r="G18" s="84"/>
      <c r="H18" s="85"/>
      <c r="I18" s="85"/>
      <c r="J18" s="54"/>
      <c r="K18" s="55"/>
      <c r="L18" s="54"/>
      <c r="M18" s="54"/>
      <c r="N18" s="54"/>
      <c r="O18" s="54"/>
      <c r="P18" s="56">
        <f t="shared" si="0"/>
        <v>0</v>
      </c>
      <c r="Q18" s="56">
        <f t="shared" si="1"/>
        <v>0</v>
      </c>
      <c r="R18" s="56">
        <f t="shared" si="2"/>
        <v>0</v>
      </c>
      <c r="S18" s="57" t="str">
        <f t="shared" si="6"/>
        <v/>
      </c>
      <c r="T18" s="57" t="str">
        <f t="shared" si="3"/>
        <v/>
      </c>
      <c r="U18" s="52"/>
      <c r="V18" s="51" t="s">
        <v>18</v>
      </c>
      <c r="W18" s="58" t="str">
        <f t="shared" si="7"/>
        <v/>
      </c>
      <c r="X18" s="30" t="str">
        <f>T5</f>
        <v>14.10.2023</v>
      </c>
      <c r="Y18" s="1" t="b">
        <f t="shared" si="4"/>
        <v>0</v>
      </c>
      <c r="Z18" s="37">
        <f t="shared" si="5"/>
        <v>0</v>
      </c>
      <c r="AA18" s="38">
        <f t="shared" si="9"/>
        <v>0</v>
      </c>
      <c r="AB18" s="8" t="b">
        <f>IF(AA18=1,LOOKUP(Z18,'Meltzer-Faber'!A3:A63,'Meltzer-Faber'!B3:B63))</f>
        <v>0</v>
      </c>
      <c r="AC18" s="40" t="b">
        <f>IF(AA18=1,LOOKUP(Z18,'Meltzer-Faber'!A3:A63,'Meltzer-Faber'!C3:C63))</f>
        <v>0</v>
      </c>
      <c r="AD18" s="40" t="str">
        <f t="shared" si="8"/>
        <v/>
      </c>
    </row>
    <row r="19" spans="2:30" s="8" customFormat="1" ht="20.149999999999999" customHeight="1" x14ac:dyDescent="0.3">
      <c r="B19" s="49">
        <v>1996004</v>
      </c>
      <c r="C19" s="111" t="s">
        <v>116</v>
      </c>
      <c r="D19" s="91">
        <v>78.099999999999994</v>
      </c>
      <c r="E19" s="51" t="s">
        <v>75</v>
      </c>
      <c r="F19" s="107" t="s">
        <v>117</v>
      </c>
      <c r="G19" s="92">
        <v>30</v>
      </c>
      <c r="H19" s="93" t="s">
        <v>115</v>
      </c>
      <c r="I19" s="93" t="s">
        <v>84</v>
      </c>
      <c r="J19" s="54">
        <v>100</v>
      </c>
      <c r="K19" s="55">
        <v>104</v>
      </c>
      <c r="L19" s="54">
        <v>-107</v>
      </c>
      <c r="M19" s="54">
        <v>120</v>
      </c>
      <c r="N19" s="54">
        <v>125</v>
      </c>
      <c r="O19" s="54">
        <v>130</v>
      </c>
      <c r="P19" s="56">
        <f t="shared" si="0"/>
        <v>104</v>
      </c>
      <c r="Q19" s="56">
        <f t="shared" si="1"/>
        <v>130</v>
      </c>
      <c r="R19" s="56">
        <f t="shared" si="2"/>
        <v>234</v>
      </c>
      <c r="S19" s="57">
        <f t="shared" si="6"/>
        <v>303.08958773127807</v>
      </c>
      <c r="T19" s="57" t="str">
        <f t="shared" si="3"/>
        <v/>
      </c>
      <c r="U19" s="52">
        <v>2</v>
      </c>
      <c r="V19" s="51"/>
      <c r="W19" s="58">
        <f t="shared" si="7"/>
        <v>1.2952546484242653</v>
      </c>
      <c r="X19" s="30" t="str">
        <f>T5</f>
        <v>14.10.2023</v>
      </c>
      <c r="Y19" s="1" t="str">
        <f t="shared" si="4"/>
        <v>m</v>
      </c>
      <c r="Z19" s="37">
        <f t="shared" si="5"/>
        <v>27</v>
      </c>
      <c r="AA19" s="38">
        <f t="shared" si="9"/>
        <v>0</v>
      </c>
      <c r="AB19" s="8" t="b">
        <f>IF(AA19=1,LOOKUP(Z19,'Meltzer-Faber'!A3:A63,'Meltzer-Faber'!B3:B63))</f>
        <v>0</v>
      </c>
      <c r="AC19" s="40" t="b">
        <f>IF(AA19=1,LOOKUP(Z19,'Meltzer-Faber'!A3:A63,'Meltzer-Faber'!C3:C63))</f>
        <v>0</v>
      </c>
      <c r="AD19" s="40" t="b">
        <f t="shared" si="8"/>
        <v>0</v>
      </c>
    </row>
    <row r="20" spans="2:30" s="8" customFormat="1" ht="20.149999999999999" customHeight="1" x14ac:dyDescent="0.3">
      <c r="B20" s="68">
        <v>1998002</v>
      </c>
      <c r="C20" s="110" t="s">
        <v>116</v>
      </c>
      <c r="D20" s="82">
        <v>79.8</v>
      </c>
      <c r="E20" s="83" t="s">
        <v>75</v>
      </c>
      <c r="F20" s="106" t="s">
        <v>143</v>
      </c>
      <c r="G20" s="84">
        <v>31</v>
      </c>
      <c r="H20" s="85" t="s">
        <v>139</v>
      </c>
      <c r="I20" s="85" t="s">
        <v>140</v>
      </c>
      <c r="J20" s="86">
        <v>112</v>
      </c>
      <c r="K20" s="55">
        <v>118</v>
      </c>
      <c r="L20" s="54">
        <v>-123</v>
      </c>
      <c r="M20" s="54">
        <v>150</v>
      </c>
      <c r="N20" s="54">
        <v>158</v>
      </c>
      <c r="O20" s="54">
        <v>164</v>
      </c>
      <c r="P20" s="56">
        <f t="shared" si="0"/>
        <v>118</v>
      </c>
      <c r="Q20" s="56">
        <f t="shared" si="1"/>
        <v>164</v>
      </c>
      <c r="R20" s="56">
        <f t="shared" si="2"/>
        <v>282</v>
      </c>
      <c r="S20" s="57">
        <f t="shared" si="6"/>
        <v>360.85899909917941</v>
      </c>
      <c r="T20" s="57" t="str">
        <f t="shared" si="3"/>
        <v/>
      </c>
      <c r="U20" s="52">
        <v>1</v>
      </c>
      <c r="V20" s="51"/>
      <c r="W20" s="58">
        <f t="shared" si="7"/>
        <v>1.2796418407772319</v>
      </c>
      <c r="X20" s="30" t="str">
        <f>T5</f>
        <v>14.10.2023</v>
      </c>
      <c r="Y20" s="1" t="str">
        <f t="shared" si="4"/>
        <v>m</v>
      </c>
      <c r="Z20" s="37">
        <f t="shared" si="5"/>
        <v>25</v>
      </c>
      <c r="AA20" s="38">
        <f t="shared" si="9"/>
        <v>0</v>
      </c>
      <c r="AB20" s="8" t="b">
        <f>IF(AA20=1,LOOKUP(Z20,'Meltzer-Faber'!A3:A63,'Meltzer-Faber'!B3:B63))</f>
        <v>0</v>
      </c>
      <c r="AC20" s="40" t="b">
        <f>IF(AA20=1,LOOKUP(Z20,'Meltzer-Faber'!A3:A63,'Meltzer-Faber'!C3:C63))</f>
        <v>0</v>
      </c>
      <c r="AD20" s="40" t="b">
        <f t="shared" si="8"/>
        <v>0</v>
      </c>
    </row>
    <row r="21" spans="2:30" s="8" customFormat="1" ht="20.149999999999999" customHeight="1" x14ac:dyDescent="0.3">
      <c r="B21" s="49"/>
      <c r="C21" s="111"/>
      <c r="D21" s="91"/>
      <c r="E21" s="51"/>
      <c r="F21" s="107"/>
      <c r="G21" s="92"/>
      <c r="H21" s="93"/>
      <c r="I21" s="93"/>
      <c r="J21" s="54"/>
      <c r="K21" s="55"/>
      <c r="L21" s="54"/>
      <c r="M21" s="54"/>
      <c r="N21" s="54"/>
      <c r="O21" s="54"/>
      <c r="P21" s="56">
        <f t="shared" si="0"/>
        <v>0</v>
      </c>
      <c r="Q21" s="56">
        <f t="shared" si="1"/>
        <v>0</v>
      </c>
      <c r="R21" s="56">
        <f t="shared" si="2"/>
        <v>0</v>
      </c>
      <c r="S21" s="57" t="str">
        <f t="shared" si="6"/>
        <v/>
      </c>
      <c r="T21" s="57" t="str">
        <f t="shared" si="3"/>
        <v/>
      </c>
      <c r="U21" s="52"/>
      <c r="V21" s="51"/>
      <c r="W21" s="58" t="str">
        <f t="shared" si="7"/>
        <v/>
      </c>
      <c r="X21" s="30" t="str">
        <f>T5</f>
        <v>14.10.2023</v>
      </c>
      <c r="Y21" s="1" t="b">
        <f t="shared" si="4"/>
        <v>0</v>
      </c>
      <c r="Z21" s="37">
        <f t="shared" si="5"/>
        <v>0</v>
      </c>
      <c r="AA21" s="38">
        <f t="shared" si="9"/>
        <v>0</v>
      </c>
      <c r="AB21" s="8" t="b">
        <f>IF(AA21=1,LOOKUP(Z21,'Meltzer-Faber'!A3:A63,'Meltzer-Faber'!B3:B63))</f>
        <v>0</v>
      </c>
      <c r="AC21" s="40" t="b">
        <f>IF(AA21=1,LOOKUP(Z21,'Meltzer-Faber'!A3:A63,'Meltzer-Faber'!C3:C63))</f>
        <v>0</v>
      </c>
      <c r="AD21" s="40" t="str">
        <f t="shared" si="8"/>
        <v/>
      </c>
    </row>
    <row r="22" spans="2:30" s="8" customFormat="1" ht="20.149999999999999" customHeight="1" x14ac:dyDescent="0.3">
      <c r="B22" s="49"/>
      <c r="C22" s="111"/>
      <c r="D22" s="50"/>
      <c r="E22" s="51"/>
      <c r="F22" s="108"/>
      <c r="G22" s="52"/>
      <c r="H22" s="53"/>
      <c r="I22" s="53"/>
      <c r="J22" s="50"/>
      <c r="K22" s="51"/>
      <c r="L22" s="108"/>
      <c r="M22" s="52"/>
      <c r="N22" s="53"/>
      <c r="O22" s="53"/>
      <c r="P22" s="56"/>
      <c r="Q22" s="56">
        <f t="shared" si="1"/>
        <v>0</v>
      </c>
      <c r="R22" s="56">
        <f t="shared" si="2"/>
        <v>0</v>
      </c>
      <c r="S22" s="57" t="str">
        <f t="shared" si="6"/>
        <v/>
      </c>
      <c r="T22" s="57" t="str">
        <f t="shared" si="3"/>
        <v/>
      </c>
      <c r="U22" s="52"/>
      <c r="V22" s="51"/>
      <c r="W22" s="58" t="str">
        <f t="shared" si="7"/>
        <v/>
      </c>
      <c r="X22" s="30" t="str">
        <f>T5</f>
        <v>14.10.2023</v>
      </c>
      <c r="Y22" s="1" t="b">
        <f t="shared" si="4"/>
        <v>0</v>
      </c>
      <c r="Z22" s="37">
        <f t="shared" si="5"/>
        <v>0</v>
      </c>
      <c r="AA22" s="38">
        <f t="shared" si="9"/>
        <v>0</v>
      </c>
      <c r="AB22" s="8" t="b">
        <f>IF(AA22=1,LOOKUP(Z22,'Meltzer-Faber'!A3:A63,'Meltzer-Faber'!B3:B63))</f>
        <v>0</v>
      </c>
      <c r="AC22" s="40" t="b">
        <f>IF(AA22=1,LOOKUP(Z22,'Meltzer-Faber'!A3:A63,'Meltzer-Faber'!C3:C63))</f>
        <v>0</v>
      </c>
      <c r="AD22" s="40" t="str">
        <f t="shared" si="8"/>
        <v/>
      </c>
    </row>
    <row r="23" spans="2:30" s="8" customFormat="1" ht="20.149999999999999" customHeight="1" x14ac:dyDescent="0.3">
      <c r="B23" s="49">
        <v>1993006</v>
      </c>
      <c r="C23" s="111" t="s">
        <v>150</v>
      </c>
      <c r="D23" s="50">
        <v>88.64</v>
      </c>
      <c r="E23" s="51" t="s">
        <v>75</v>
      </c>
      <c r="F23" s="108" t="s">
        <v>151</v>
      </c>
      <c r="G23" s="52">
        <v>32</v>
      </c>
      <c r="H23" s="53" t="s">
        <v>152</v>
      </c>
      <c r="I23" s="53" t="s">
        <v>195</v>
      </c>
      <c r="J23" s="54">
        <v>100</v>
      </c>
      <c r="K23" s="55">
        <v>105</v>
      </c>
      <c r="L23" s="54">
        <v>-107</v>
      </c>
      <c r="M23" s="54">
        <v>120</v>
      </c>
      <c r="N23" s="54">
        <v>-130</v>
      </c>
      <c r="O23" s="54">
        <v>-130</v>
      </c>
      <c r="P23" s="56">
        <f t="shared" si="0"/>
        <v>105</v>
      </c>
      <c r="Q23" s="56">
        <f t="shared" si="1"/>
        <v>120</v>
      </c>
      <c r="R23" s="56">
        <f t="shared" si="2"/>
        <v>225</v>
      </c>
      <c r="S23" s="57">
        <f t="shared" si="6"/>
        <v>272.5135630413393</v>
      </c>
      <c r="T23" s="57" t="str">
        <f t="shared" si="3"/>
        <v/>
      </c>
      <c r="U23" s="52">
        <v>1</v>
      </c>
      <c r="V23" s="51"/>
      <c r="W23" s="58">
        <f t="shared" si="7"/>
        <v>1.2111713912948414</v>
      </c>
      <c r="X23" s="30" t="str">
        <f>T5</f>
        <v>14.10.2023</v>
      </c>
      <c r="Y23" s="1" t="str">
        <f t="shared" si="4"/>
        <v>m</v>
      </c>
      <c r="Z23" s="37">
        <f t="shared" si="5"/>
        <v>30</v>
      </c>
      <c r="AA23" s="38">
        <f t="shared" si="9"/>
        <v>0</v>
      </c>
      <c r="AB23" s="8" t="b">
        <f>IF(AA23=1,LOOKUP(Z23,'Meltzer-Faber'!A3:A63,'Meltzer-Faber'!B3:B63))</f>
        <v>0</v>
      </c>
      <c r="AC23" s="40" t="b">
        <f>IF(AA23=1,LOOKUP(Z23,'Meltzer-Faber'!A3:A63,'Meltzer-Faber'!C3:C63))</f>
        <v>0</v>
      </c>
      <c r="AD23" s="40" t="b">
        <f t="shared" si="8"/>
        <v>0</v>
      </c>
    </row>
    <row r="24" spans="2:30" s="8" customFormat="1" ht="20.149999999999999" customHeight="1" x14ac:dyDescent="0.3">
      <c r="B24" s="49"/>
      <c r="C24" s="111"/>
      <c r="D24" s="50"/>
      <c r="E24" s="51"/>
      <c r="F24" s="108"/>
      <c r="G24" s="52"/>
      <c r="H24" s="53"/>
      <c r="I24" s="53"/>
      <c r="J24" s="64"/>
      <c r="K24" s="65"/>
      <c r="L24" s="64"/>
      <c r="M24" s="64"/>
      <c r="N24" s="64"/>
      <c r="O24" s="64"/>
      <c r="P24" s="66">
        <f t="shared" si="0"/>
        <v>0</v>
      </c>
      <c r="Q24" s="66">
        <f t="shared" si="1"/>
        <v>0</v>
      </c>
      <c r="R24" s="66">
        <f t="shared" si="2"/>
        <v>0</v>
      </c>
      <c r="S24" s="67" t="str">
        <f t="shared" si="6"/>
        <v/>
      </c>
      <c r="T24" s="67" t="str">
        <f t="shared" si="3"/>
        <v/>
      </c>
      <c r="U24" s="62"/>
      <c r="V24" s="61"/>
      <c r="W24" s="97" t="str">
        <f t="shared" si="7"/>
        <v/>
      </c>
      <c r="X24" s="30" t="str">
        <f>T5</f>
        <v>14.10.2023</v>
      </c>
      <c r="Y24" s="1" t="b">
        <f t="shared" si="4"/>
        <v>0</v>
      </c>
      <c r="Z24" s="37">
        <f t="shared" si="5"/>
        <v>0</v>
      </c>
      <c r="AA24" s="38">
        <f t="shared" si="9"/>
        <v>0</v>
      </c>
      <c r="AB24" s="8" t="b">
        <f>IF(AA24=1,LOOKUP(Z24,'Meltzer-Faber'!A3:A63,'Meltzer-Faber'!B3:B63))</f>
        <v>0</v>
      </c>
      <c r="AC24" s="40" t="b">
        <f>IF(AA24=1,LOOKUP(Z24,'Meltzer-Faber'!A3:A63,'Meltzer-Faber'!C3:C63))</f>
        <v>0</v>
      </c>
      <c r="AD24" s="40" t="str">
        <f t="shared" si="8"/>
        <v/>
      </c>
    </row>
    <row r="25" spans="2:30" s="6" customFormat="1" ht="19" customHeight="1" x14ac:dyDescent="0.3">
      <c r="D25" s="45"/>
      <c r="E25" s="46"/>
      <c r="F25" s="7"/>
      <c r="G25" s="7"/>
      <c r="J25" s="47"/>
      <c r="K25" s="48"/>
      <c r="L25" s="47"/>
      <c r="M25" s="47" t="s">
        <v>18</v>
      </c>
      <c r="N25" s="47"/>
      <c r="O25" s="47"/>
      <c r="P25" s="46"/>
      <c r="Q25" s="46"/>
      <c r="R25" s="46"/>
      <c r="S25" s="22"/>
      <c r="T25" s="22"/>
      <c r="U25" s="22"/>
      <c r="V25" s="22"/>
      <c r="W25" s="7"/>
      <c r="X25" s="1"/>
      <c r="Y25" s="25"/>
      <c r="Z25" s="37">
        <f>(YEAR(X25)-YEAR(F25))</f>
        <v>0</v>
      </c>
      <c r="AA25" s="38">
        <f t="shared" ref="AA25" si="10">IF(Z27&gt;34,1,0)</f>
        <v>0</v>
      </c>
      <c r="AC25" s="7"/>
      <c r="AD25" s="7"/>
    </row>
    <row r="26" spans="2:30" s="6" customFormat="1" ht="21" customHeight="1" x14ac:dyDescent="0.3">
      <c r="D26" s="45"/>
      <c r="E26" s="46"/>
      <c r="F26" s="7"/>
      <c r="G26" s="7"/>
      <c r="J26" s="47"/>
      <c r="K26" s="48"/>
      <c r="L26" s="47"/>
      <c r="M26" s="47"/>
      <c r="N26" s="47"/>
      <c r="O26" s="47"/>
      <c r="P26" s="46"/>
      <c r="Q26" s="46"/>
      <c r="R26" s="46"/>
      <c r="S26" s="22"/>
      <c r="T26" s="22"/>
      <c r="U26" s="22"/>
      <c r="V26" s="22"/>
      <c r="W26" s="7"/>
      <c r="X26" s="1"/>
      <c r="Y26" s="25"/>
      <c r="Z26" s="37"/>
      <c r="AA26" s="38"/>
      <c r="AC26" s="7"/>
      <c r="AD26" s="7"/>
    </row>
    <row r="27" spans="2:30" customFormat="1" ht="23.15" customHeight="1" x14ac:dyDescent="0.3">
      <c r="B27" s="138" t="s">
        <v>41</v>
      </c>
      <c r="C27" s="138"/>
      <c r="D27" s="100" t="s">
        <v>40</v>
      </c>
      <c r="E27" s="138" t="s">
        <v>6</v>
      </c>
      <c r="F27" s="138"/>
      <c r="G27" s="138"/>
      <c r="H27" s="100" t="s">
        <v>50</v>
      </c>
      <c r="I27" s="24"/>
      <c r="J27" s="138" t="s">
        <v>41</v>
      </c>
      <c r="K27" s="138"/>
      <c r="L27" s="138"/>
      <c r="M27" s="104" t="s">
        <v>40</v>
      </c>
      <c r="N27" s="147" t="s">
        <v>6</v>
      </c>
      <c r="O27" s="147"/>
      <c r="P27" s="147"/>
      <c r="Q27" s="147"/>
      <c r="R27" s="147" t="s">
        <v>50</v>
      </c>
      <c r="S27" s="147"/>
      <c r="T27" s="18"/>
      <c r="U27" s="18"/>
      <c r="V27" s="18"/>
      <c r="X27" s="3"/>
      <c r="Y27" s="3"/>
      <c r="Z27" s="3"/>
      <c r="AA27" s="1"/>
      <c r="AC27" s="41"/>
      <c r="AD27" s="41"/>
    </row>
    <row r="28" spans="2:30" s="5" customFormat="1" ht="20.149999999999999" customHeight="1" x14ac:dyDescent="0.3">
      <c r="B28" s="139" t="s">
        <v>47</v>
      </c>
      <c r="C28" s="140"/>
      <c r="D28" s="98">
        <v>1991006</v>
      </c>
      <c r="E28" s="140" t="s">
        <v>60</v>
      </c>
      <c r="F28" s="140"/>
      <c r="G28" s="140"/>
      <c r="H28" s="99" t="s">
        <v>52</v>
      </c>
      <c r="I28" s="4"/>
      <c r="J28" s="139" t="s">
        <v>43</v>
      </c>
      <c r="K28" s="140"/>
      <c r="L28" s="140"/>
      <c r="M28" s="101">
        <v>1993011</v>
      </c>
      <c r="N28" s="148" t="s">
        <v>73</v>
      </c>
      <c r="O28" s="148"/>
      <c r="P28" s="148"/>
      <c r="Q28" s="148"/>
      <c r="R28" s="148" t="s">
        <v>84</v>
      </c>
      <c r="S28" s="156"/>
      <c r="AA28" s="1"/>
      <c r="AC28" s="39"/>
      <c r="AD28" s="39"/>
    </row>
    <row r="29" spans="2:30" s="5" customFormat="1" ht="21" customHeight="1" x14ac:dyDescent="0.3">
      <c r="B29" s="132" t="s">
        <v>44</v>
      </c>
      <c r="C29" s="133"/>
      <c r="D29" s="78">
        <v>1999026</v>
      </c>
      <c r="E29" s="133" t="s">
        <v>61</v>
      </c>
      <c r="F29" s="133"/>
      <c r="G29" s="133"/>
      <c r="H29" s="79" t="s">
        <v>52</v>
      </c>
      <c r="I29" s="4"/>
      <c r="J29" s="132" t="s">
        <v>45</v>
      </c>
      <c r="K29" s="133"/>
      <c r="L29" s="133"/>
      <c r="M29" s="114">
        <v>1991004</v>
      </c>
      <c r="N29" s="149" t="s">
        <v>90</v>
      </c>
      <c r="O29" s="149"/>
      <c r="P29" s="149"/>
      <c r="Q29" s="149"/>
      <c r="R29" s="149" t="s">
        <v>84</v>
      </c>
      <c r="S29" s="150"/>
      <c r="AC29" s="39"/>
      <c r="AD29" s="39"/>
    </row>
    <row r="30" spans="2:30" s="5" customFormat="1" ht="19" customHeight="1" x14ac:dyDescent="0.3">
      <c r="B30" s="132" t="s">
        <v>44</v>
      </c>
      <c r="C30" s="133"/>
      <c r="D30" s="78">
        <v>1989015</v>
      </c>
      <c r="E30" s="133" t="s">
        <v>67</v>
      </c>
      <c r="F30" s="133"/>
      <c r="G30" s="133"/>
      <c r="H30" s="79" t="s">
        <v>52</v>
      </c>
      <c r="I30" s="4"/>
      <c r="J30" s="132" t="s">
        <v>45</v>
      </c>
      <c r="K30" s="133"/>
      <c r="L30" s="133"/>
      <c r="M30" s="102">
        <v>1991005</v>
      </c>
      <c r="N30" s="149" t="s">
        <v>93</v>
      </c>
      <c r="O30" s="149"/>
      <c r="P30" s="149"/>
      <c r="Q30" s="149"/>
      <c r="R30" s="149" t="s">
        <v>84</v>
      </c>
      <c r="S30" s="150"/>
      <c r="AC30" s="39"/>
      <c r="AD30" s="39"/>
    </row>
    <row r="31" spans="2:30" s="5" customFormat="1" ht="21" customHeight="1" x14ac:dyDescent="0.3">
      <c r="B31" s="132" t="s">
        <v>44</v>
      </c>
      <c r="C31" s="133"/>
      <c r="D31" s="78">
        <v>1964004</v>
      </c>
      <c r="E31" s="133" t="s">
        <v>65</v>
      </c>
      <c r="F31" s="133"/>
      <c r="G31" s="133"/>
      <c r="H31" s="79" t="s">
        <v>52</v>
      </c>
      <c r="I31" s="4"/>
      <c r="J31" s="132" t="s">
        <v>184</v>
      </c>
      <c r="K31" s="133"/>
      <c r="L31" s="133"/>
      <c r="M31" s="102">
        <v>1990009</v>
      </c>
      <c r="N31" s="149" t="s">
        <v>162</v>
      </c>
      <c r="O31" s="149"/>
      <c r="P31" s="149"/>
      <c r="Q31" s="149"/>
      <c r="R31" s="149" t="s">
        <v>147</v>
      </c>
      <c r="S31" s="150"/>
      <c r="Y31" s="5" t="s">
        <v>18</v>
      </c>
      <c r="AC31" s="39"/>
      <c r="AD31" s="39"/>
    </row>
    <row r="32" spans="2:30" s="5" customFormat="1" ht="20.149999999999999" customHeight="1" x14ac:dyDescent="0.3">
      <c r="B32" s="132" t="s">
        <v>44</v>
      </c>
      <c r="C32" s="133"/>
      <c r="D32" s="78"/>
      <c r="E32" s="133"/>
      <c r="F32" s="133"/>
      <c r="G32" s="133"/>
      <c r="H32" s="79"/>
      <c r="I32" s="4"/>
      <c r="J32" s="132" t="s">
        <v>42</v>
      </c>
      <c r="K32" s="133"/>
      <c r="L32" s="133"/>
      <c r="M32" s="102"/>
      <c r="N32" s="149"/>
      <c r="O32" s="149"/>
      <c r="P32" s="149"/>
      <c r="Q32" s="149"/>
      <c r="R32" s="149"/>
      <c r="S32" s="150"/>
      <c r="AC32" s="39"/>
      <c r="AD32" s="39"/>
    </row>
    <row r="33" spans="2:22" ht="19" customHeight="1" x14ac:dyDescent="0.3">
      <c r="B33" s="132" t="s">
        <v>44</v>
      </c>
      <c r="C33" s="133"/>
      <c r="D33" s="78"/>
      <c r="E33" s="133"/>
      <c r="F33" s="133"/>
      <c r="G33" s="133"/>
      <c r="H33" s="79"/>
      <c r="I33" s="3"/>
      <c r="J33" s="132" t="s">
        <v>42</v>
      </c>
      <c r="K33" s="133"/>
      <c r="L33" s="133"/>
      <c r="M33" s="102"/>
      <c r="N33" s="149"/>
      <c r="O33" s="149"/>
      <c r="P33" s="149"/>
      <c r="Q33" s="149"/>
      <c r="R33" s="149"/>
      <c r="S33" s="150"/>
      <c r="T33" s="3"/>
      <c r="U33" s="3"/>
      <c r="V33" s="3"/>
    </row>
    <row r="34" spans="2:22" ht="20.149999999999999" customHeight="1" x14ac:dyDescent="0.3">
      <c r="B34" s="132" t="s">
        <v>46</v>
      </c>
      <c r="C34" s="133"/>
      <c r="D34" s="78">
        <v>1982010</v>
      </c>
      <c r="E34" s="133" t="s">
        <v>66</v>
      </c>
      <c r="F34" s="133"/>
      <c r="G34" s="133"/>
      <c r="H34" s="79" t="s">
        <v>52</v>
      </c>
      <c r="I34" s="3"/>
      <c r="J34" s="132" t="s">
        <v>42</v>
      </c>
      <c r="K34" s="133"/>
      <c r="L34" s="133"/>
      <c r="M34" s="102"/>
      <c r="N34" s="149"/>
      <c r="O34" s="149"/>
      <c r="P34" s="149"/>
      <c r="Q34" s="149"/>
      <c r="R34" s="149"/>
      <c r="S34" s="150"/>
      <c r="T34" s="3"/>
      <c r="U34" s="3"/>
      <c r="V34" s="3"/>
    </row>
    <row r="35" spans="2:22" ht="20.149999999999999" customHeight="1" x14ac:dyDescent="0.3">
      <c r="B35" s="135"/>
      <c r="C35" s="136"/>
      <c r="D35" s="80"/>
      <c r="E35" s="136"/>
      <c r="F35" s="136"/>
      <c r="G35" s="136"/>
      <c r="H35" s="81"/>
      <c r="I35" s="3"/>
      <c r="J35" s="135" t="s">
        <v>42</v>
      </c>
      <c r="K35" s="136"/>
      <c r="L35" s="136"/>
      <c r="M35" s="103"/>
      <c r="N35" s="154"/>
      <c r="O35" s="154"/>
      <c r="P35" s="154"/>
      <c r="Q35" s="154"/>
      <c r="R35" s="154"/>
      <c r="S35" s="155"/>
      <c r="T35" s="3"/>
      <c r="U35" s="3"/>
      <c r="V35" s="3"/>
    </row>
    <row r="36" spans="2:22" ht="19" customHeight="1" x14ac:dyDescent="0.3">
      <c r="B36" s="137"/>
      <c r="C36" s="137"/>
      <c r="D36" s="134"/>
      <c r="E36" s="134"/>
      <c r="F36" s="134"/>
      <c r="G36" s="134"/>
      <c r="H36" s="134"/>
      <c r="I36" s="3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3"/>
      <c r="U36" s="3"/>
      <c r="V36" s="3"/>
    </row>
    <row r="37" spans="2:22" ht="18" customHeight="1" x14ac:dyDescent="0.3">
      <c r="B37" s="151" t="s">
        <v>194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3"/>
      <c r="T37" s="3"/>
      <c r="U37" s="3"/>
      <c r="V37" s="3"/>
    </row>
    <row r="38" spans="2:22" ht="18" customHeight="1" x14ac:dyDescent="0.3">
      <c r="B38" s="157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9"/>
      <c r="T38" s="3"/>
      <c r="U38" s="3"/>
      <c r="V38" s="3"/>
    </row>
    <row r="39" spans="2:22" ht="14" x14ac:dyDescent="0.3">
      <c r="B39" s="1"/>
      <c r="D39" s="77"/>
      <c r="E39" s="77"/>
      <c r="F39" s="77"/>
      <c r="G39" s="77"/>
      <c r="H39" s="24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2:22" ht="14" x14ac:dyDescent="0.3">
      <c r="B40" s="23"/>
      <c r="C40" s="23"/>
      <c r="D40" s="15"/>
      <c r="E40" s="16"/>
      <c r="F40" s="16"/>
      <c r="G40" s="17"/>
      <c r="H40" s="3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</row>
    <row r="42" spans="2:22" x14ac:dyDescent="0.3">
      <c r="E42" s="134"/>
      <c r="F42" s="134"/>
    </row>
  </sheetData>
  <mergeCells count="60">
    <mergeCell ref="O36:S36"/>
    <mergeCell ref="B37:S37"/>
    <mergeCell ref="B38:S38"/>
    <mergeCell ref="E42:F42"/>
    <mergeCell ref="B35:C35"/>
    <mergeCell ref="E35:G35"/>
    <mergeCell ref="J35:L35"/>
    <mergeCell ref="N35:Q35"/>
    <mergeCell ref="R35:S35"/>
    <mergeCell ref="B36:C36"/>
    <mergeCell ref="D36:E36"/>
    <mergeCell ref="F36:H36"/>
    <mergeCell ref="J36:L36"/>
    <mergeCell ref="M36:N36"/>
    <mergeCell ref="B33:C33"/>
    <mergeCell ref="E33:G33"/>
    <mergeCell ref="J33:L33"/>
    <mergeCell ref="N33:Q33"/>
    <mergeCell ref="R33:S33"/>
    <mergeCell ref="B34:C34"/>
    <mergeCell ref="E34:G34"/>
    <mergeCell ref="J34:L34"/>
    <mergeCell ref="N34:Q34"/>
    <mergeCell ref="R34:S34"/>
    <mergeCell ref="B31:C31"/>
    <mergeCell ref="E31:G31"/>
    <mergeCell ref="J31:L31"/>
    <mergeCell ref="N31:Q31"/>
    <mergeCell ref="R31:S31"/>
    <mergeCell ref="B32:C32"/>
    <mergeCell ref="E32:G32"/>
    <mergeCell ref="J32:L32"/>
    <mergeCell ref="N32:Q32"/>
    <mergeCell ref="R32:S32"/>
    <mergeCell ref="B29:C29"/>
    <mergeCell ref="E29:G29"/>
    <mergeCell ref="J29:L29"/>
    <mergeCell ref="N29:Q29"/>
    <mergeCell ref="R29:S29"/>
    <mergeCell ref="B30:C30"/>
    <mergeCell ref="E30:G30"/>
    <mergeCell ref="J30:L30"/>
    <mergeCell ref="N30:Q30"/>
    <mergeCell ref="R30:S30"/>
    <mergeCell ref="B27:C27"/>
    <mergeCell ref="E27:G27"/>
    <mergeCell ref="J27:L27"/>
    <mergeCell ref="N27:Q27"/>
    <mergeCell ref="R27:S27"/>
    <mergeCell ref="B28:C28"/>
    <mergeCell ref="E28:G28"/>
    <mergeCell ref="J28:L28"/>
    <mergeCell ref="N28:Q28"/>
    <mergeCell ref="R28:S28"/>
    <mergeCell ref="B7:B8"/>
    <mergeCell ref="H1:R1"/>
    <mergeCell ref="H2:R2"/>
    <mergeCell ref="D5:H5"/>
    <mergeCell ref="J5:M5"/>
    <mergeCell ref="O5:R5"/>
  </mergeCells>
  <conditionalFormatting sqref="J9:O9">
    <cfRule type="cellIs" dxfId="37" priority="13" stopIfTrue="1" operator="between">
      <formula>1</formula>
      <formula>300</formula>
    </cfRule>
    <cfRule type="cellIs" dxfId="36" priority="14" stopIfTrue="1" operator="lessThanOrEqual">
      <formula>0</formula>
    </cfRule>
  </conditionalFormatting>
  <conditionalFormatting sqref="J10:O10 J12:O12">
    <cfRule type="cellIs" dxfId="35" priority="10" stopIfTrue="1" operator="lessThanOrEqual">
      <formula>0</formula>
    </cfRule>
  </conditionalFormatting>
  <conditionalFormatting sqref="J12:O12 J10:O10">
    <cfRule type="cellIs" dxfId="34" priority="9" stopIfTrue="1" operator="between">
      <formula>1</formula>
      <formula>300</formula>
    </cfRule>
  </conditionalFormatting>
  <conditionalFormatting sqref="J13:O21">
    <cfRule type="cellIs" dxfId="33" priority="1" stopIfTrue="1" operator="between">
      <formula>1</formula>
      <formula>300</formula>
    </cfRule>
    <cfRule type="cellIs" dxfId="32" priority="2" stopIfTrue="1" operator="lessThanOrEqual">
      <formula>0</formula>
    </cfRule>
  </conditionalFormatting>
  <conditionalFormatting sqref="J23:O24">
    <cfRule type="cellIs" dxfId="31" priority="3" stopIfTrue="1" operator="between">
      <formula>1</formula>
      <formula>300</formula>
    </cfRule>
    <cfRule type="cellIs" dxfId="30" priority="4" stopIfTrue="1" operator="lessThanOrEqual">
      <formula>0</formula>
    </cfRule>
  </conditionalFormatting>
  <conditionalFormatting sqref="K12">
    <cfRule type="cellIs" dxfId="29" priority="7" stopIfTrue="1" operator="between">
      <formula>1</formula>
      <formula>300</formula>
    </cfRule>
    <cfRule type="cellIs" dxfId="28" priority="8" stopIfTrue="1" operator="lessThanOrEqual">
      <formula>0</formula>
    </cfRule>
  </conditionalFormatting>
  <dataValidations count="4">
    <dataValidation type="list" allowBlank="1" showInputMessage="1" showErrorMessage="1" sqref="D5:H5" xr:uid="{1C5A6CE2-C0B7-4DC4-8E70-4F9F2A7AF302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  <dataValidation type="list" allowBlank="1" showInputMessage="1" showErrorMessage="1" sqref="B28:C35 J28:L35" xr:uid="{01B6718C-2882-4CD8-98F5-8C333FB0F443}">
      <formula1>"Dommer,Stevnets leder,Jury,Sekretær,Speaker,Teknisk kontrollør, Chief Marshall,Tidtaker"</formula1>
    </dataValidation>
    <dataValidation type="list" allowBlank="1" showInputMessage="1" showErrorMessage="1" errorTitle="Feil_i_kategori" error="Feil verdi i kategori" sqref="K22 E9:E24" xr:uid="{75BC5341-5AEB-416F-839E-8C83FF4C0015}">
      <formula1>"UM,JM,SM,UK,JK,SK,M35,M40,M45,M50,M55,M60,M65,M70,M75,M80,M85,M90,K35,K40,K45,K50,K55,K60,K65,K70,K75,K80,K85,K90"</formula1>
    </dataValidation>
    <dataValidation type="list" allowBlank="1" showInputMessage="1" showErrorMessage="1" errorTitle="Feil_i_vektklasse" error="Feil verdi i vektklasse" sqref="C9:C24" xr:uid="{12B500A0-065C-4248-9691-3196F1EF4FC7}">
      <formula1>"40,45,49,55,59,64,71,76,81,+81,87,+87,49,55,61,67,73,81,89,96,102,+102,109,+109"</formula1>
    </dataValidation>
  </dataValidations>
  <pageMargins left="0.27559055118110237" right="0.35433070866141736" top="0.27559055118110237" bottom="0.27559055118110237" header="0.5" footer="0.5"/>
  <pageSetup paperSize="9" scale="72" orientation="landscape" copies="2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F272C-CB56-4648-AE61-B119A54B7FC2}">
  <sheetPr>
    <pageSetUpPr autoPageBreaks="0" fitToPage="1"/>
  </sheetPr>
  <dimension ref="B1:AD42"/>
  <sheetViews>
    <sheetView showGridLines="0" showZeros="0" showOutlineSymbols="0" topLeftCell="A4" zoomScaleNormal="100" zoomScaleSheetLayoutView="75" zoomScalePageLayoutView="120" workbookViewId="0">
      <selection activeCell="H11" sqref="H11"/>
    </sheetView>
  </sheetViews>
  <sheetFormatPr baseColWidth="10" defaultColWidth="9.1796875" defaultRowHeight="13" x14ac:dyDescent="0.3"/>
  <cols>
    <col min="1" max="1" width="9.1796875" style="3"/>
    <col min="2" max="2" width="10.08984375" style="3" bestFit="1" customWidth="1"/>
    <col min="3" max="3" width="6.36328125" style="1" customWidth="1"/>
    <col min="4" max="4" width="8.6328125" style="1" customWidth="1"/>
    <col min="5" max="5" width="6.36328125" style="19" customWidth="1"/>
    <col min="6" max="6" width="12" style="1" customWidth="1"/>
    <col min="7" max="7" width="3.7265625" style="1" customWidth="1"/>
    <col min="8" max="8" width="27.6328125" style="4" customWidth="1"/>
    <col min="9" max="9" width="20.36328125" style="4" customWidth="1"/>
    <col min="10" max="10" width="7.1796875" style="1" customWidth="1"/>
    <col min="11" max="11" width="7.1796875" style="21" customWidth="1"/>
    <col min="12" max="12" width="7.1796875" style="1" customWidth="1"/>
    <col min="13" max="13" width="8.7265625" style="1" customWidth="1"/>
    <col min="14" max="15" width="7.1796875" style="1" customWidth="1"/>
    <col min="16" max="18" width="7.6328125" style="1" customWidth="1"/>
    <col min="19" max="19" width="10.6328125" style="20" customWidth="1"/>
    <col min="20" max="20" width="14" style="20" customWidth="1"/>
    <col min="21" max="21" width="7" style="20" customWidth="1"/>
    <col min="22" max="22" width="5.6328125" style="20" customWidth="1"/>
    <col min="23" max="23" width="14.1796875" style="3" customWidth="1"/>
    <col min="24" max="26" width="9.1796875" style="3" hidden="1" customWidth="1"/>
    <col min="27" max="27" width="7.81640625" style="3" hidden="1" customWidth="1"/>
    <col min="28" max="28" width="9.1796875" style="3" hidden="1" customWidth="1"/>
    <col min="29" max="30" width="9.1796875" style="2" hidden="1" customWidth="1"/>
    <col min="31" max="16384" width="9.1796875" style="3"/>
  </cols>
  <sheetData>
    <row r="1" spans="2:30" ht="53.25" customHeight="1" x14ac:dyDescent="1.2">
      <c r="H1" s="141" t="s">
        <v>48</v>
      </c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2:30" ht="24.75" customHeight="1" x14ac:dyDescent="0.8">
      <c r="H2" s="146" t="s">
        <v>28</v>
      </c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2:30" x14ac:dyDescent="0.3">
      <c r="D3" s="32" t="s">
        <v>51</v>
      </c>
    </row>
    <row r="4" spans="2:30" ht="12" customHeight="1" x14ac:dyDescent="0.3"/>
    <row r="5" spans="2:30" s="5" customFormat="1" ht="15.5" x14ac:dyDescent="0.35">
      <c r="C5" s="27" t="s">
        <v>23</v>
      </c>
      <c r="D5" s="145" t="s">
        <v>68</v>
      </c>
      <c r="E5" s="145"/>
      <c r="F5" s="145"/>
      <c r="G5" s="145"/>
      <c r="H5" s="145"/>
      <c r="I5" s="27" t="s">
        <v>0</v>
      </c>
      <c r="J5" s="145" t="s">
        <v>52</v>
      </c>
      <c r="K5" s="145"/>
      <c r="L5" s="145"/>
      <c r="M5" s="145"/>
      <c r="N5" s="27" t="s">
        <v>1</v>
      </c>
      <c r="O5" s="144" t="s">
        <v>64</v>
      </c>
      <c r="P5" s="144"/>
      <c r="Q5" s="144"/>
      <c r="R5" s="144"/>
      <c r="S5" s="27" t="s">
        <v>2</v>
      </c>
      <c r="T5" s="105" t="s">
        <v>63</v>
      </c>
      <c r="U5" s="28" t="s">
        <v>20</v>
      </c>
      <c r="V5" s="29">
        <v>4</v>
      </c>
      <c r="AC5" s="39"/>
      <c r="AD5" s="39"/>
    </row>
    <row r="6" spans="2:30" x14ac:dyDescent="0.3">
      <c r="AB6" s="42" t="s">
        <v>34</v>
      </c>
      <c r="AC6" s="42" t="s">
        <v>34</v>
      </c>
      <c r="AD6" s="42" t="s">
        <v>34</v>
      </c>
    </row>
    <row r="7" spans="2:30" s="1" customFormat="1" x14ac:dyDescent="0.3">
      <c r="B7" s="142" t="s">
        <v>40</v>
      </c>
      <c r="C7" s="11" t="s">
        <v>3</v>
      </c>
      <c r="D7" s="11" t="s">
        <v>4</v>
      </c>
      <c r="E7" s="69" t="s">
        <v>21</v>
      </c>
      <c r="F7" s="11" t="s">
        <v>5</v>
      </c>
      <c r="G7" s="11" t="s">
        <v>26</v>
      </c>
      <c r="H7" s="11" t="s">
        <v>6</v>
      </c>
      <c r="I7" s="11" t="s">
        <v>7</v>
      </c>
      <c r="J7" s="9"/>
      <c r="K7" s="71" t="s">
        <v>8</v>
      </c>
      <c r="L7" s="11"/>
      <c r="M7" s="11"/>
      <c r="N7" s="10" t="s">
        <v>9</v>
      </c>
      <c r="O7" s="11"/>
      <c r="P7" s="72" t="s">
        <v>24</v>
      </c>
      <c r="Q7" s="11"/>
      <c r="R7" s="11" t="s">
        <v>10</v>
      </c>
      <c r="S7" s="13" t="s">
        <v>11</v>
      </c>
      <c r="T7" s="74" t="s">
        <v>11</v>
      </c>
      <c r="U7" s="13" t="s">
        <v>12</v>
      </c>
      <c r="V7" s="13" t="s">
        <v>17</v>
      </c>
      <c r="W7" s="13" t="s">
        <v>13</v>
      </c>
      <c r="X7" s="2"/>
      <c r="AB7" s="43" t="s">
        <v>35</v>
      </c>
      <c r="AC7" s="43" t="s">
        <v>35</v>
      </c>
      <c r="AD7" s="43" t="s">
        <v>35</v>
      </c>
    </row>
    <row r="8" spans="2:30" s="1" customFormat="1" x14ac:dyDescent="0.3">
      <c r="B8" s="143"/>
      <c r="C8" s="12" t="s">
        <v>14</v>
      </c>
      <c r="D8" s="12" t="s">
        <v>15</v>
      </c>
      <c r="E8" s="70" t="s">
        <v>22</v>
      </c>
      <c r="F8" s="12" t="s">
        <v>19</v>
      </c>
      <c r="G8" s="12" t="s">
        <v>27</v>
      </c>
      <c r="H8" s="12"/>
      <c r="I8" s="12"/>
      <c r="J8" s="75">
        <v>1</v>
      </c>
      <c r="K8" s="75">
        <v>2</v>
      </c>
      <c r="L8" s="76">
        <v>3</v>
      </c>
      <c r="M8" s="76">
        <v>1</v>
      </c>
      <c r="N8" s="75">
        <v>2</v>
      </c>
      <c r="O8" s="76">
        <v>3</v>
      </c>
      <c r="P8" s="73" t="s">
        <v>25</v>
      </c>
      <c r="Q8" s="12"/>
      <c r="R8" s="12" t="s">
        <v>16</v>
      </c>
      <c r="S8" s="14"/>
      <c r="T8" s="14" t="s">
        <v>30</v>
      </c>
      <c r="U8" s="14"/>
      <c r="V8" s="14"/>
      <c r="W8" s="14"/>
      <c r="Y8" s="1" t="s">
        <v>38</v>
      </c>
      <c r="Z8" s="1" t="s">
        <v>29</v>
      </c>
      <c r="AA8" s="2" t="s">
        <v>30</v>
      </c>
      <c r="AB8" s="43" t="s">
        <v>36</v>
      </c>
      <c r="AC8" s="43" t="s">
        <v>39</v>
      </c>
      <c r="AD8" s="43" t="s">
        <v>37</v>
      </c>
    </row>
    <row r="9" spans="2:30" s="8" customFormat="1" ht="20.149999999999999" customHeight="1" x14ac:dyDescent="0.3">
      <c r="B9" s="49">
        <v>2008003</v>
      </c>
      <c r="C9" s="111" t="s">
        <v>116</v>
      </c>
      <c r="D9" s="50">
        <v>78.599999999999994</v>
      </c>
      <c r="E9" s="51" t="s">
        <v>85</v>
      </c>
      <c r="F9" s="108" t="s">
        <v>98</v>
      </c>
      <c r="G9" s="52">
        <v>33</v>
      </c>
      <c r="H9" s="53" t="s">
        <v>99</v>
      </c>
      <c r="I9" s="53" t="s">
        <v>84</v>
      </c>
      <c r="J9" s="54">
        <v>38</v>
      </c>
      <c r="K9" s="87">
        <v>40</v>
      </c>
      <c r="L9" s="86">
        <v>43</v>
      </c>
      <c r="M9" s="86">
        <v>50</v>
      </c>
      <c r="N9" s="86">
        <v>-57</v>
      </c>
      <c r="O9" s="86">
        <v>-57</v>
      </c>
      <c r="P9" s="88">
        <f t="shared" ref="P9:P24" si="0">IF(MAX(J9:L9)&lt;0,0,TRUNC(MAX(J9:L9)/1)*1)</f>
        <v>43</v>
      </c>
      <c r="Q9" s="88">
        <f t="shared" ref="Q9:Q24" si="1">IF(MAX(M9:O9)&lt;0,0,TRUNC(MAX(M9:O9)/1)*1)</f>
        <v>50</v>
      </c>
      <c r="R9" s="88">
        <f t="shared" ref="R9:R24" si="2">IF(P9=0,0,IF(Q9=0,0,SUM(P9:Q9)))</f>
        <v>93</v>
      </c>
      <c r="S9" s="89">
        <f>IF(R9="","",IF(D9="","",IF((Y9="k"),IF(D9&gt;153.757,R9,IF(D9&lt;28,10^(0.787004341*LOG10(28/153.757)^2)*R9,10^(0.787004341*LOG10(D9/153.757)^2)*R9)),IF(D9&gt;193.609,R9,IF(D9&lt;32,10^(0.722762521*LOG10(32/193.609)^2)*R9,10^(0.722762521*LOG10(D9/193.609)^2)*R9)))))</f>
        <v>108.47165555692293</v>
      </c>
      <c r="T9" s="89" t="str">
        <f t="shared" ref="T9:T24" si="3">IF(AA9=1,S9*AD9,"")</f>
        <v/>
      </c>
      <c r="U9" s="84">
        <v>1</v>
      </c>
      <c r="V9" s="83"/>
      <c r="W9" s="90">
        <f>IF(R9="","",IF(D9="","",IF((Y9="k"),IF(D9&gt;153.757,1,IF(D9&lt;28,10^(0.787004341*LOG10(28/153.757)^2),10^(0.787004341*LOG10(D9/153.757)^2))),IF(D9&gt;193.609,1,IF(D9&lt;32,10^(0.722762521*LOG10(32/193.609)^2),10^(0.722762521*LOG10(D9/193.609)^2))))))</f>
        <v>1.1663618877088486</v>
      </c>
      <c r="X9" s="30" t="str">
        <f>T5</f>
        <v>14.10.2023</v>
      </c>
      <c r="Y9" s="1" t="str">
        <f t="shared" ref="Y9:Y24" si="4">IF(ISNUMBER(FIND("M",E9)),"m",IF(ISNUMBER(FIND("K",E9)),"k"))</f>
        <v>k</v>
      </c>
      <c r="Z9" s="37">
        <f t="shared" ref="Z9:Z24" si="5">IF(OR(F9="",X9=""),0,(YEAR(X9)-YEAR(F9)))</f>
        <v>15</v>
      </c>
      <c r="AA9" s="38">
        <f>IF(Z9&gt;34,1,0)</f>
        <v>0</v>
      </c>
      <c r="AB9" s="8" t="b">
        <f>IF(AA9=1,LOOKUP(Z9,'Meltzer-Faber'!A3:A63,'Meltzer-Faber'!B3:B63))</f>
        <v>0</v>
      </c>
      <c r="AC9" s="40" t="b">
        <f>IF(AA9=1,LOOKUP(Z9,'Meltzer-Faber'!A3:A63,'Meltzer-Faber'!C3:C63))</f>
        <v>0</v>
      </c>
      <c r="AD9" s="40" t="b">
        <f>IF(Y9="m",AB9,IF(Y9="k",AC9,""))</f>
        <v>0</v>
      </c>
    </row>
    <row r="10" spans="2:30" s="8" customFormat="1" ht="20.149999999999999" customHeight="1" x14ac:dyDescent="0.3">
      <c r="B10" s="49">
        <v>2006027</v>
      </c>
      <c r="C10" s="111" t="s">
        <v>96</v>
      </c>
      <c r="D10" s="91">
        <v>104.5</v>
      </c>
      <c r="E10" s="51" t="s">
        <v>85</v>
      </c>
      <c r="F10" s="107" t="s">
        <v>97</v>
      </c>
      <c r="G10" s="92">
        <v>34</v>
      </c>
      <c r="H10" s="93" t="s">
        <v>100</v>
      </c>
      <c r="I10" s="93" t="s">
        <v>84</v>
      </c>
      <c r="J10" s="54">
        <v>57</v>
      </c>
      <c r="K10" s="94">
        <v>61</v>
      </c>
      <c r="L10" s="94">
        <v>63</v>
      </c>
      <c r="M10" s="94">
        <v>67</v>
      </c>
      <c r="N10" s="95">
        <v>71</v>
      </c>
      <c r="O10" s="96">
        <v>-74</v>
      </c>
      <c r="P10" s="56">
        <f t="shared" si="0"/>
        <v>63</v>
      </c>
      <c r="Q10" s="56">
        <f t="shared" si="1"/>
        <v>71</v>
      </c>
      <c r="R10" s="56">
        <f t="shared" si="2"/>
        <v>134</v>
      </c>
      <c r="S10" s="57">
        <f t="shared" ref="S10:S24" si="6">IF(R10="","",IF(D10="","",IF((Y10="k"),IF(D10&gt;153.757,R10,IF(D10&lt;28,10^(0.787004341*LOG10(28/153.757)^2)*R10,10^(0.787004341*LOG10(D10/153.757)^2)*R10)),IF(D10&gt;193.609,R10,IF(D10&lt;32,10^(0.722762521*LOG10(32/193.609)^2)*R10,10^(0.722762521*LOG10(D10/193.609)^2)*R10)))))</f>
        <v>141.00771055087611</v>
      </c>
      <c r="T10" s="57" t="str">
        <f>IF(AA10=1,S10*AD10,"")</f>
        <v/>
      </c>
      <c r="U10" s="52">
        <v>1</v>
      </c>
      <c r="V10" s="51"/>
      <c r="W10" s="58">
        <f t="shared" ref="W10:W24" si="7">IF(R10="","",IF(D10="","",IF((Y10="k"),IF(D10&gt;153.757,1,IF(D10&lt;28,10^(0.787004341*LOG10(28/153.757)^2),10^(0.787004341*LOG10(D10/153.757)^2))),IF(D10&gt;193.609,1,IF(D10&lt;32,10^(0.722762521*LOG10(32/193.609)^2),10^(0.722762521*LOG10(D10/193.609)^2))))))</f>
        <v>1.0522963473945979</v>
      </c>
      <c r="X10" s="30" t="str">
        <f>T5</f>
        <v>14.10.2023</v>
      </c>
      <c r="Y10" s="1" t="str">
        <f t="shared" si="4"/>
        <v>k</v>
      </c>
      <c r="Z10" s="37">
        <f t="shared" si="5"/>
        <v>17</v>
      </c>
      <c r="AA10" s="44">
        <f>IF(Z10&gt;34,1,0)</f>
        <v>0</v>
      </c>
      <c r="AB10" s="8" t="b">
        <f>IF(AA10=1,LOOKUP(Z10,'Meltzer-Faber'!A3:A63,'Meltzer-Faber'!B3:B63))</f>
        <v>0</v>
      </c>
      <c r="AC10" s="40" t="b">
        <f>IF(AA10=1,LOOKUP(Z10,'Meltzer-Faber'!A3:A63,'Meltzer-Faber'!C3:C63))</f>
        <v>0</v>
      </c>
      <c r="AD10" s="40" t="b">
        <f t="shared" ref="AD10:AD24" si="8">IF(Y10="m",AB10,IF(Y10="k",AC10,""))</f>
        <v>0</v>
      </c>
    </row>
    <row r="11" spans="2:30" s="8" customFormat="1" ht="20.149999999999999" customHeight="1" x14ac:dyDescent="0.3">
      <c r="B11" s="49"/>
      <c r="C11" s="111"/>
      <c r="D11" s="91"/>
      <c r="E11" s="51"/>
      <c r="F11" s="107"/>
      <c r="G11" s="92"/>
      <c r="H11" s="93"/>
      <c r="I11" s="93"/>
      <c r="J11" s="54"/>
      <c r="K11" s="94"/>
      <c r="L11" s="94"/>
      <c r="M11" s="94"/>
      <c r="N11" s="95"/>
      <c r="O11" s="96"/>
      <c r="P11" s="56">
        <f t="shared" si="0"/>
        <v>0</v>
      </c>
      <c r="Q11" s="56">
        <f t="shared" si="1"/>
        <v>0</v>
      </c>
      <c r="R11" s="56">
        <f t="shared" si="2"/>
        <v>0</v>
      </c>
      <c r="S11" s="57" t="str">
        <f t="shared" si="6"/>
        <v/>
      </c>
      <c r="T11" s="57" t="str">
        <f>IF(AA11=1,S11*AD11,"")</f>
        <v/>
      </c>
      <c r="U11" s="52"/>
      <c r="V11" s="51"/>
      <c r="W11" s="58" t="str">
        <f t="shared" si="7"/>
        <v/>
      </c>
      <c r="X11" s="30" t="str">
        <f>T5</f>
        <v>14.10.2023</v>
      </c>
      <c r="Y11" s="1" t="b">
        <f t="shared" si="4"/>
        <v>0</v>
      </c>
      <c r="Z11" s="37">
        <f t="shared" si="5"/>
        <v>0</v>
      </c>
      <c r="AA11" s="38">
        <f t="shared" ref="AA11:AA24" si="9">IF(Z11&gt;34,1,0)</f>
        <v>0</v>
      </c>
      <c r="AB11" s="8" t="b">
        <f>IF(AA11=1,LOOKUP(Z11,'Meltzer-Faber'!A3:A63,'Meltzer-Faber'!B3:B63))</f>
        <v>0</v>
      </c>
      <c r="AC11" s="40" t="b">
        <f>IF(AA11=1,LOOKUP(Z11,'Meltzer-Faber'!A3:A63,'Meltzer-Faber'!C3:C63))</f>
        <v>0</v>
      </c>
      <c r="AD11" s="40" t="str">
        <f t="shared" si="8"/>
        <v/>
      </c>
    </row>
    <row r="12" spans="2:30" s="8" customFormat="1" ht="20.149999999999999" customHeight="1" x14ac:dyDescent="0.3">
      <c r="B12" s="49">
        <v>1992023</v>
      </c>
      <c r="C12" s="111" t="s">
        <v>116</v>
      </c>
      <c r="D12" s="50">
        <v>79.62</v>
      </c>
      <c r="E12" s="51" t="s">
        <v>82</v>
      </c>
      <c r="F12" s="108" t="s">
        <v>173</v>
      </c>
      <c r="G12" s="52">
        <v>35</v>
      </c>
      <c r="H12" s="53" t="s">
        <v>174</v>
      </c>
      <c r="I12" s="53" t="s">
        <v>195</v>
      </c>
      <c r="J12" s="54">
        <v>62</v>
      </c>
      <c r="K12" s="94">
        <v>65</v>
      </c>
      <c r="L12" s="94">
        <v>-68</v>
      </c>
      <c r="M12" s="94">
        <v>82</v>
      </c>
      <c r="N12" s="95">
        <v>87</v>
      </c>
      <c r="O12" s="96">
        <v>-92</v>
      </c>
      <c r="P12" s="56">
        <f t="shared" si="0"/>
        <v>65</v>
      </c>
      <c r="Q12" s="56">
        <f t="shared" si="1"/>
        <v>87</v>
      </c>
      <c r="R12" s="56">
        <f t="shared" si="2"/>
        <v>152</v>
      </c>
      <c r="S12" s="57">
        <f t="shared" si="6"/>
        <v>176.25161982330894</v>
      </c>
      <c r="T12" s="57" t="str">
        <f>IF(AA12=1,S12*AD12,"")</f>
        <v/>
      </c>
      <c r="U12" s="52">
        <v>1</v>
      </c>
      <c r="V12" s="51" t="s">
        <v>18</v>
      </c>
      <c r="W12" s="58">
        <f t="shared" si="7"/>
        <v>1.1595501304165061</v>
      </c>
      <c r="X12" s="30" t="str">
        <f>T5</f>
        <v>14.10.2023</v>
      </c>
      <c r="Y12" s="1" t="str">
        <f t="shared" si="4"/>
        <v>k</v>
      </c>
      <c r="Z12" s="37">
        <f t="shared" si="5"/>
        <v>31</v>
      </c>
      <c r="AA12" s="38">
        <f t="shared" si="9"/>
        <v>0</v>
      </c>
      <c r="AB12" s="8" t="b">
        <f>IF(AA12=1,LOOKUP(Z12,'Meltzer-Faber'!A3:A63,'Meltzer-Faber'!B3:B63))</f>
        <v>0</v>
      </c>
      <c r="AC12" s="40" t="b">
        <f>IF(AA12=1,LOOKUP(Z12,'Meltzer-Faber'!A3:A63,'Meltzer-Faber'!C3:C63))</f>
        <v>0</v>
      </c>
      <c r="AD12" s="40" t="b">
        <f t="shared" si="8"/>
        <v>0</v>
      </c>
    </row>
    <row r="13" spans="2:30" s="8" customFormat="1" ht="20.149999999999999" customHeight="1" x14ac:dyDescent="0.3">
      <c r="B13" s="49">
        <v>1994004</v>
      </c>
      <c r="C13" s="111" t="s">
        <v>116</v>
      </c>
      <c r="D13" s="91">
        <v>77.040000000000006</v>
      </c>
      <c r="E13" s="51" t="s">
        <v>82</v>
      </c>
      <c r="F13" s="107" t="s">
        <v>132</v>
      </c>
      <c r="G13" s="92">
        <v>36</v>
      </c>
      <c r="H13" s="93" t="s">
        <v>131</v>
      </c>
      <c r="I13" s="93" t="s">
        <v>122</v>
      </c>
      <c r="J13" s="54">
        <v>52</v>
      </c>
      <c r="K13" s="55">
        <v>55</v>
      </c>
      <c r="L13" s="54">
        <v>58</v>
      </c>
      <c r="M13" s="54">
        <v>74</v>
      </c>
      <c r="N13" s="54">
        <v>77</v>
      </c>
      <c r="O13" s="54">
        <v>-80</v>
      </c>
      <c r="P13" s="56">
        <f t="shared" si="0"/>
        <v>58</v>
      </c>
      <c r="Q13" s="56">
        <f t="shared" si="1"/>
        <v>77</v>
      </c>
      <c r="R13" s="56">
        <f t="shared" si="2"/>
        <v>135</v>
      </c>
      <c r="S13" s="57">
        <f t="shared" si="6"/>
        <v>158.93523345661666</v>
      </c>
      <c r="T13" s="57" t="str">
        <f t="shared" si="3"/>
        <v/>
      </c>
      <c r="U13" s="52">
        <v>2</v>
      </c>
      <c r="V13" s="51" t="s">
        <v>18</v>
      </c>
      <c r="W13" s="58">
        <f t="shared" si="7"/>
        <v>1.1772980256045678</v>
      </c>
      <c r="X13" s="30" t="str">
        <f>T5</f>
        <v>14.10.2023</v>
      </c>
      <c r="Y13" s="1" t="str">
        <f t="shared" si="4"/>
        <v>k</v>
      </c>
      <c r="Z13" s="37">
        <f t="shared" si="5"/>
        <v>29</v>
      </c>
      <c r="AA13" s="38">
        <f t="shared" si="9"/>
        <v>0</v>
      </c>
      <c r="AB13" s="8" t="b">
        <f>IF(AA13=1,LOOKUP(Z13,'Meltzer-Faber'!A3:A63,'Meltzer-Faber'!B3:B63))</f>
        <v>0</v>
      </c>
      <c r="AC13" s="40" t="b">
        <f>IF(AA13=1,LOOKUP(Z13,'Meltzer-Faber'!A3:A63,'Meltzer-Faber'!C3:C63))</f>
        <v>0</v>
      </c>
      <c r="AD13" s="40" t="b">
        <f t="shared" si="8"/>
        <v>0</v>
      </c>
    </row>
    <row r="14" spans="2:30" s="8" customFormat="1" ht="20.149999999999999" customHeight="1" x14ac:dyDescent="0.3">
      <c r="B14" s="49"/>
      <c r="C14" s="111"/>
      <c r="D14" s="91"/>
      <c r="E14" s="51"/>
      <c r="F14" s="107"/>
      <c r="G14" s="92"/>
      <c r="H14" s="93"/>
      <c r="I14" s="93"/>
      <c r="J14" s="54"/>
      <c r="K14" s="55"/>
      <c r="L14" s="54"/>
      <c r="M14" s="54"/>
      <c r="N14" s="54"/>
      <c r="O14" s="54"/>
      <c r="P14" s="56">
        <f t="shared" si="0"/>
        <v>0</v>
      </c>
      <c r="Q14" s="56">
        <f t="shared" si="1"/>
        <v>0</v>
      </c>
      <c r="R14" s="56">
        <f t="shared" si="2"/>
        <v>0</v>
      </c>
      <c r="S14" s="57" t="str">
        <f t="shared" si="6"/>
        <v/>
      </c>
      <c r="T14" s="57" t="str">
        <f t="shared" si="3"/>
        <v/>
      </c>
      <c r="U14" s="52"/>
      <c r="V14" s="51" t="s">
        <v>18</v>
      </c>
      <c r="W14" s="58" t="str">
        <f t="shared" si="7"/>
        <v/>
      </c>
      <c r="X14" s="30" t="str">
        <f>T5</f>
        <v>14.10.2023</v>
      </c>
      <c r="Y14" s="1" t="b">
        <f t="shared" si="4"/>
        <v>0</v>
      </c>
      <c r="Z14" s="37">
        <f t="shared" si="5"/>
        <v>0</v>
      </c>
      <c r="AA14" s="38">
        <f t="shared" si="9"/>
        <v>0</v>
      </c>
      <c r="AB14" s="8" t="b">
        <f>IF(AA14=1,LOOKUP(Z14,'Meltzer-Faber'!A3:A63,'Meltzer-Faber'!B3:B63))</f>
        <v>0</v>
      </c>
      <c r="AC14" s="40" t="b">
        <f>IF(AA14=1,LOOKUP(Z14,'Meltzer-Faber'!A3:A63,'Meltzer-Faber'!C3:C63))</f>
        <v>0</v>
      </c>
      <c r="AD14" s="40" t="str">
        <f t="shared" si="8"/>
        <v/>
      </c>
    </row>
    <row r="15" spans="2:30" s="8" customFormat="1" ht="20.149999999999999" customHeight="1" x14ac:dyDescent="0.3">
      <c r="B15" s="49">
        <v>1993003</v>
      </c>
      <c r="C15" s="111" t="s">
        <v>107</v>
      </c>
      <c r="D15" s="50">
        <v>82.92</v>
      </c>
      <c r="E15" s="51" t="s">
        <v>82</v>
      </c>
      <c r="F15" s="108" t="s">
        <v>108</v>
      </c>
      <c r="G15" s="52">
        <v>37</v>
      </c>
      <c r="H15" s="53" t="s">
        <v>106</v>
      </c>
      <c r="I15" s="53" t="s">
        <v>84</v>
      </c>
      <c r="J15" s="54">
        <v>65</v>
      </c>
      <c r="K15" s="55">
        <v>-68</v>
      </c>
      <c r="L15" s="54">
        <v>-68</v>
      </c>
      <c r="M15" s="54">
        <v>80</v>
      </c>
      <c r="N15" s="54">
        <v>84</v>
      </c>
      <c r="O15" s="54">
        <v>88</v>
      </c>
      <c r="P15" s="56">
        <f t="shared" si="0"/>
        <v>65</v>
      </c>
      <c r="Q15" s="56">
        <f t="shared" si="1"/>
        <v>88</v>
      </c>
      <c r="R15" s="56">
        <f t="shared" si="2"/>
        <v>153</v>
      </c>
      <c r="S15" s="57">
        <f t="shared" si="6"/>
        <v>174.29756920845458</v>
      </c>
      <c r="T15" s="57" t="str">
        <f t="shared" si="3"/>
        <v/>
      </c>
      <c r="U15" s="52">
        <v>1</v>
      </c>
      <c r="V15" s="51"/>
      <c r="W15" s="58">
        <f t="shared" si="7"/>
        <v>1.1391997987480691</v>
      </c>
      <c r="X15" s="30" t="str">
        <f>T5</f>
        <v>14.10.2023</v>
      </c>
      <c r="Y15" s="1" t="str">
        <f t="shared" si="4"/>
        <v>k</v>
      </c>
      <c r="Z15" s="37">
        <f t="shared" si="5"/>
        <v>30</v>
      </c>
      <c r="AA15" s="38">
        <f t="shared" si="9"/>
        <v>0</v>
      </c>
      <c r="AB15" s="8" t="b">
        <f>IF(AA15=1,LOOKUP(Z15,'Meltzer-Faber'!A3:A63,'Meltzer-Faber'!B3:B63))</f>
        <v>0</v>
      </c>
      <c r="AC15" s="40" t="b">
        <f>IF(AA15=1,LOOKUP(Z15,'Meltzer-Faber'!A3:A63,'Meltzer-Faber'!C3:C63))</f>
        <v>0</v>
      </c>
      <c r="AD15" s="40" t="b">
        <f t="shared" si="8"/>
        <v>0</v>
      </c>
    </row>
    <row r="16" spans="2:30" s="8" customFormat="1" ht="20.149999999999999" customHeight="1" x14ac:dyDescent="0.3">
      <c r="B16" s="49"/>
      <c r="C16" s="111"/>
      <c r="D16" s="50"/>
      <c r="E16" s="51"/>
      <c r="F16" s="108"/>
      <c r="G16" s="52"/>
      <c r="H16" s="53"/>
      <c r="I16" s="53"/>
      <c r="J16" s="54"/>
      <c r="K16" s="55"/>
      <c r="L16" s="54"/>
      <c r="M16" s="54"/>
      <c r="N16" s="54"/>
      <c r="O16" s="54"/>
      <c r="P16" s="56">
        <f t="shared" si="0"/>
        <v>0</v>
      </c>
      <c r="Q16" s="56">
        <f t="shared" si="1"/>
        <v>0</v>
      </c>
      <c r="R16" s="56">
        <f t="shared" si="2"/>
        <v>0</v>
      </c>
      <c r="S16" s="57" t="str">
        <f t="shared" si="6"/>
        <v/>
      </c>
      <c r="T16" s="57" t="str">
        <f t="shared" si="3"/>
        <v/>
      </c>
      <c r="U16" s="52"/>
      <c r="V16" s="51"/>
      <c r="W16" s="58" t="str">
        <f t="shared" si="7"/>
        <v/>
      </c>
      <c r="X16" s="30" t="str">
        <f>T5</f>
        <v>14.10.2023</v>
      </c>
      <c r="Y16" s="1" t="b">
        <f t="shared" si="4"/>
        <v>0</v>
      </c>
      <c r="Z16" s="37">
        <f t="shared" si="5"/>
        <v>0</v>
      </c>
      <c r="AA16" s="38">
        <f t="shared" si="9"/>
        <v>0</v>
      </c>
      <c r="AB16" s="8" t="b">
        <f>IF(AA16=1,LOOKUP(Z16,'Meltzer-Faber'!A3:A63,'Meltzer-Faber'!B3:B63))</f>
        <v>0</v>
      </c>
      <c r="AC16" s="40" t="b">
        <f>IF(AA16=1,LOOKUP(Z16,'Meltzer-Faber'!A3:A63,'Meltzer-Faber'!C3:C63))</f>
        <v>0</v>
      </c>
      <c r="AD16" s="40" t="str">
        <f t="shared" si="8"/>
        <v/>
      </c>
    </row>
    <row r="17" spans="2:30" s="8" customFormat="1" ht="20.149999999999999" customHeight="1" x14ac:dyDescent="0.3">
      <c r="B17" s="49">
        <v>1991003</v>
      </c>
      <c r="C17" s="111" t="s">
        <v>111</v>
      </c>
      <c r="D17" s="50">
        <v>127.92</v>
      </c>
      <c r="E17" s="51" t="s">
        <v>82</v>
      </c>
      <c r="F17" s="108" t="s">
        <v>144</v>
      </c>
      <c r="G17" s="52">
        <v>38</v>
      </c>
      <c r="H17" s="53" t="s">
        <v>112</v>
      </c>
      <c r="I17" s="53" t="s">
        <v>84</v>
      </c>
      <c r="J17" s="108" t="s">
        <v>189</v>
      </c>
      <c r="K17" s="52">
        <v>-66</v>
      </c>
      <c r="L17" s="53">
        <v>68</v>
      </c>
      <c r="M17" s="53">
        <v>83</v>
      </c>
      <c r="N17" s="54">
        <v>87</v>
      </c>
      <c r="O17" s="54">
        <v>-91</v>
      </c>
      <c r="P17" s="56">
        <f t="shared" si="0"/>
        <v>68</v>
      </c>
      <c r="Q17" s="56">
        <f t="shared" si="1"/>
        <v>87</v>
      </c>
      <c r="R17" s="56">
        <f t="shared" si="2"/>
        <v>155</v>
      </c>
      <c r="S17" s="57">
        <f t="shared" si="6"/>
        <v>156.80340702480879</v>
      </c>
      <c r="T17" s="57" t="str">
        <f t="shared" si="3"/>
        <v/>
      </c>
      <c r="U17" s="52">
        <v>1</v>
      </c>
      <c r="V17" s="51"/>
      <c r="W17" s="58">
        <f t="shared" si="7"/>
        <v>1.0116348840310245</v>
      </c>
      <c r="X17" s="30" t="str">
        <f>T5</f>
        <v>14.10.2023</v>
      </c>
      <c r="Y17" s="1" t="str">
        <f t="shared" si="4"/>
        <v>k</v>
      </c>
      <c r="Z17" s="37">
        <f t="shared" si="5"/>
        <v>32</v>
      </c>
      <c r="AA17" s="38">
        <f t="shared" si="9"/>
        <v>0</v>
      </c>
      <c r="AB17" s="8" t="b">
        <f>IF(AA17=1,LOOKUP(Z17,'Meltzer-Faber'!A3:A63,'Meltzer-Faber'!B3:B63))</f>
        <v>0</v>
      </c>
      <c r="AC17" s="40" t="b">
        <f>IF(AA17=1,LOOKUP(Z17,'Meltzer-Faber'!A3:A63,'Meltzer-Faber'!C3:C63))</f>
        <v>0</v>
      </c>
      <c r="AD17" s="40" t="b">
        <f t="shared" si="8"/>
        <v>0</v>
      </c>
    </row>
    <row r="18" spans="2:30" s="8" customFormat="1" ht="20.149999999999999" customHeight="1" x14ac:dyDescent="0.3">
      <c r="B18" s="49"/>
      <c r="C18" s="111"/>
      <c r="D18" s="50"/>
      <c r="E18" s="51"/>
      <c r="F18" s="108"/>
      <c r="G18" s="52"/>
      <c r="H18" s="53"/>
      <c r="I18" s="53"/>
      <c r="J18" s="108"/>
      <c r="K18" s="52"/>
      <c r="L18" s="53"/>
      <c r="M18" s="53"/>
      <c r="N18" s="108"/>
      <c r="O18" s="54"/>
      <c r="P18" s="56">
        <f t="shared" si="0"/>
        <v>0</v>
      </c>
      <c r="Q18" s="56">
        <f t="shared" si="1"/>
        <v>0</v>
      </c>
      <c r="R18" s="56">
        <f t="shared" si="2"/>
        <v>0</v>
      </c>
      <c r="S18" s="57" t="str">
        <f t="shared" si="6"/>
        <v/>
      </c>
      <c r="T18" s="57" t="str">
        <f t="shared" si="3"/>
        <v/>
      </c>
      <c r="U18" s="52"/>
      <c r="V18" s="51" t="s">
        <v>18</v>
      </c>
      <c r="W18" s="58" t="str">
        <f t="shared" si="7"/>
        <v/>
      </c>
      <c r="X18" s="30" t="str">
        <f>T5</f>
        <v>14.10.2023</v>
      </c>
      <c r="Y18" s="1" t="b">
        <f t="shared" si="4"/>
        <v>0</v>
      </c>
      <c r="Z18" s="37">
        <f t="shared" si="5"/>
        <v>0</v>
      </c>
      <c r="AA18" s="38">
        <f t="shared" si="9"/>
        <v>0</v>
      </c>
      <c r="AB18" s="8" t="b">
        <f>IF(AA18=1,LOOKUP(Z18,'Meltzer-Faber'!A3:A63,'Meltzer-Faber'!B3:B63))</f>
        <v>0</v>
      </c>
      <c r="AC18" s="40" t="b">
        <f>IF(AA18=1,LOOKUP(Z18,'Meltzer-Faber'!A3:A63,'Meltzer-Faber'!C3:C63))</f>
        <v>0</v>
      </c>
      <c r="AD18" s="40" t="str">
        <f t="shared" si="8"/>
        <v/>
      </c>
    </row>
    <row r="19" spans="2:30" s="8" customFormat="1" ht="20.149999999999999" customHeight="1" x14ac:dyDescent="0.3">
      <c r="B19" s="49"/>
      <c r="C19" s="111"/>
      <c r="D19" s="50"/>
      <c r="E19" s="51"/>
      <c r="F19" s="108"/>
      <c r="G19" s="111"/>
      <c r="H19" s="93"/>
      <c r="I19" s="93"/>
      <c r="J19" s="107"/>
      <c r="K19" s="92"/>
      <c r="L19" s="93"/>
      <c r="M19" s="93"/>
      <c r="N19" s="108"/>
      <c r="O19" s="54"/>
      <c r="P19" s="56">
        <f t="shared" si="0"/>
        <v>0</v>
      </c>
      <c r="Q19" s="56">
        <f t="shared" si="1"/>
        <v>0</v>
      </c>
      <c r="R19" s="56">
        <f t="shared" si="2"/>
        <v>0</v>
      </c>
      <c r="S19" s="57" t="str">
        <f t="shared" si="6"/>
        <v/>
      </c>
      <c r="T19" s="57" t="str">
        <f t="shared" si="3"/>
        <v/>
      </c>
      <c r="U19" s="52"/>
      <c r="V19" s="51"/>
      <c r="W19" s="58" t="str">
        <f t="shared" si="7"/>
        <v/>
      </c>
      <c r="X19" s="30" t="str">
        <f>T5</f>
        <v>14.10.2023</v>
      </c>
      <c r="Y19" s="1" t="b">
        <f t="shared" si="4"/>
        <v>0</v>
      </c>
      <c r="Z19" s="37">
        <f t="shared" si="5"/>
        <v>0</v>
      </c>
      <c r="AA19" s="38">
        <f t="shared" si="9"/>
        <v>0</v>
      </c>
      <c r="AB19" s="8" t="b">
        <f>IF(AA19=1,LOOKUP(Z19,'Meltzer-Faber'!A3:A63,'Meltzer-Faber'!B3:B63))</f>
        <v>0</v>
      </c>
      <c r="AC19" s="40" t="b">
        <f>IF(AA19=1,LOOKUP(Z19,'Meltzer-Faber'!A3:A63,'Meltzer-Faber'!C3:C63))</f>
        <v>0</v>
      </c>
      <c r="AD19" s="40" t="str">
        <f t="shared" si="8"/>
        <v/>
      </c>
    </row>
    <row r="20" spans="2:30" s="8" customFormat="1" ht="20.149999999999999" customHeight="1" x14ac:dyDescent="0.3">
      <c r="B20" s="68"/>
      <c r="C20" s="110"/>
      <c r="D20" s="82"/>
      <c r="E20" s="83"/>
      <c r="F20" s="106"/>
      <c r="G20" s="84"/>
      <c r="H20" s="85"/>
      <c r="I20" s="85"/>
      <c r="J20" s="108"/>
      <c r="K20" s="52"/>
      <c r="L20" s="53"/>
      <c r="M20" s="53"/>
      <c r="N20" s="54"/>
      <c r="O20" s="54"/>
      <c r="P20" s="56">
        <f t="shared" si="0"/>
        <v>0</v>
      </c>
      <c r="Q20" s="56">
        <f t="shared" si="1"/>
        <v>0</v>
      </c>
      <c r="R20" s="56">
        <f t="shared" si="2"/>
        <v>0</v>
      </c>
      <c r="S20" s="57" t="str">
        <f t="shared" si="6"/>
        <v/>
      </c>
      <c r="T20" s="57" t="str">
        <f t="shared" si="3"/>
        <v/>
      </c>
      <c r="U20" s="52"/>
      <c r="V20" s="51"/>
      <c r="W20" s="58" t="str">
        <f t="shared" si="7"/>
        <v/>
      </c>
      <c r="X20" s="30" t="str">
        <f>T5</f>
        <v>14.10.2023</v>
      </c>
      <c r="Y20" s="1" t="b">
        <f t="shared" si="4"/>
        <v>0</v>
      </c>
      <c r="Z20" s="37">
        <f t="shared" si="5"/>
        <v>0</v>
      </c>
      <c r="AA20" s="38">
        <f t="shared" si="9"/>
        <v>0</v>
      </c>
      <c r="AB20" s="8" t="b">
        <f>IF(AA20=1,LOOKUP(Z20,'Meltzer-Faber'!A3:A63,'Meltzer-Faber'!B3:B63))</f>
        <v>0</v>
      </c>
      <c r="AC20" s="40" t="b">
        <f>IF(AA20=1,LOOKUP(Z20,'Meltzer-Faber'!A3:A63,'Meltzer-Faber'!C3:C63))</f>
        <v>0</v>
      </c>
      <c r="AD20" s="40" t="str">
        <f t="shared" si="8"/>
        <v/>
      </c>
    </row>
    <row r="21" spans="2:30" s="8" customFormat="1" ht="20.149999999999999" customHeight="1" x14ac:dyDescent="0.3">
      <c r="B21" s="49"/>
      <c r="C21" s="111"/>
      <c r="D21" s="91"/>
      <c r="E21" s="51"/>
      <c r="F21" s="107"/>
      <c r="G21" s="92"/>
      <c r="H21" s="93"/>
      <c r="I21" s="93"/>
      <c r="J21" s="108"/>
      <c r="K21" s="52"/>
      <c r="L21" s="53"/>
      <c r="M21" s="53"/>
      <c r="N21" s="54"/>
      <c r="O21" s="54"/>
      <c r="P21" s="56">
        <f t="shared" si="0"/>
        <v>0</v>
      </c>
      <c r="Q21" s="56">
        <f t="shared" si="1"/>
        <v>0</v>
      </c>
      <c r="R21" s="56">
        <f t="shared" si="2"/>
        <v>0</v>
      </c>
      <c r="S21" s="57" t="str">
        <f t="shared" si="6"/>
        <v/>
      </c>
      <c r="T21" s="57" t="str">
        <f t="shared" si="3"/>
        <v/>
      </c>
      <c r="U21" s="52"/>
      <c r="V21" s="51"/>
      <c r="W21" s="58" t="str">
        <f t="shared" si="7"/>
        <v/>
      </c>
      <c r="X21" s="30" t="str">
        <f>T5</f>
        <v>14.10.2023</v>
      </c>
      <c r="Y21" s="1" t="b">
        <f t="shared" si="4"/>
        <v>0</v>
      </c>
      <c r="Z21" s="37">
        <f t="shared" si="5"/>
        <v>0</v>
      </c>
      <c r="AA21" s="38">
        <f t="shared" si="9"/>
        <v>0</v>
      </c>
      <c r="AB21" s="8" t="b">
        <f>IF(AA21=1,LOOKUP(Z21,'Meltzer-Faber'!A3:A63,'Meltzer-Faber'!B3:B63))</f>
        <v>0</v>
      </c>
      <c r="AC21" s="40" t="b">
        <f>IF(AA21=1,LOOKUP(Z21,'Meltzer-Faber'!A3:A63,'Meltzer-Faber'!C3:C63))</f>
        <v>0</v>
      </c>
      <c r="AD21" s="40" t="str">
        <f t="shared" si="8"/>
        <v/>
      </c>
    </row>
    <row r="22" spans="2:30" s="8" customFormat="1" ht="20.149999999999999" customHeight="1" x14ac:dyDescent="0.3">
      <c r="B22" s="49"/>
      <c r="C22" s="111"/>
      <c r="D22" s="91"/>
      <c r="E22" s="51"/>
      <c r="F22" s="107"/>
      <c r="G22" s="92"/>
      <c r="H22" s="93"/>
      <c r="I22" s="93"/>
      <c r="J22" s="107"/>
      <c r="K22" s="92"/>
      <c r="L22" s="93"/>
      <c r="M22" s="93"/>
      <c r="N22" s="54"/>
      <c r="O22" s="54"/>
      <c r="P22" s="56">
        <f t="shared" si="0"/>
        <v>0</v>
      </c>
      <c r="Q22" s="56">
        <f t="shared" si="1"/>
        <v>0</v>
      </c>
      <c r="R22" s="56">
        <f t="shared" si="2"/>
        <v>0</v>
      </c>
      <c r="S22" s="57" t="str">
        <f t="shared" si="6"/>
        <v/>
      </c>
      <c r="T22" s="57" t="str">
        <f t="shared" si="3"/>
        <v/>
      </c>
      <c r="U22" s="52"/>
      <c r="V22" s="51"/>
      <c r="W22" s="58" t="str">
        <f t="shared" si="7"/>
        <v/>
      </c>
      <c r="X22" s="30" t="str">
        <f>T5</f>
        <v>14.10.2023</v>
      </c>
      <c r="Y22" s="1" t="b">
        <f t="shared" si="4"/>
        <v>0</v>
      </c>
      <c r="Z22" s="37">
        <f t="shared" si="5"/>
        <v>0</v>
      </c>
      <c r="AA22" s="38">
        <f t="shared" si="9"/>
        <v>0</v>
      </c>
      <c r="AB22" s="8" t="b">
        <f>IF(AA22=1,LOOKUP(Z22,'Meltzer-Faber'!A3:A63,'Meltzer-Faber'!B3:B63))</f>
        <v>0</v>
      </c>
      <c r="AC22" s="40" t="b">
        <f>IF(AA22=1,LOOKUP(Z22,'Meltzer-Faber'!A3:A63,'Meltzer-Faber'!C3:C63))</f>
        <v>0</v>
      </c>
      <c r="AD22" s="40" t="str">
        <f t="shared" si="8"/>
        <v/>
      </c>
    </row>
    <row r="23" spans="2:30" s="8" customFormat="1" ht="20.149999999999999" customHeight="1" x14ac:dyDescent="0.3">
      <c r="B23" s="49"/>
      <c r="C23" s="111"/>
      <c r="D23" s="91"/>
      <c r="E23" s="51"/>
      <c r="F23" s="107"/>
      <c r="G23" s="92"/>
      <c r="H23" s="93"/>
      <c r="I23" s="93"/>
      <c r="J23" s="107"/>
      <c r="K23" s="92"/>
      <c r="L23" s="93"/>
      <c r="M23" s="93"/>
      <c r="N23" s="53"/>
      <c r="O23" s="53"/>
      <c r="P23" s="56">
        <f t="shared" si="0"/>
        <v>0</v>
      </c>
      <c r="Q23" s="56">
        <f t="shared" si="1"/>
        <v>0</v>
      </c>
      <c r="R23" s="56">
        <f t="shared" si="2"/>
        <v>0</v>
      </c>
      <c r="S23" s="57" t="str">
        <f t="shared" si="6"/>
        <v/>
      </c>
      <c r="T23" s="57" t="str">
        <f t="shared" si="3"/>
        <v/>
      </c>
      <c r="U23" s="52"/>
      <c r="V23" s="51"/>
      <c r="W23" s="58" t="str">
        <f t="shared" si="7"/>
        <v/>
      </c>
      <c r="X23" s="30" t="str">
        <f>T5</f>
        <v>14.10.2023</v>
      </c>
      <c r="Y23" s="1" t="b">
        <f t="shared" si="4"/>
        <v>0</v>
      </c>
      <c r="Z23" s="37">
        <f t="shared" si="5"/>
        <v>0</v>
      </c>
      <c r="AA23" s="38">
        <f t="shared" si="9"/>
        <v>0</v>
      </c>
      <c r="AB23" s="8" t="b">
        <f>IF(AA23=1,LOOKUP(Z23,'Meltzer-Faber'!A3:A63,'Meltzer-Faber'!B3:B63))</f>
        <v>0</v>
      </c>
      <c r="AC23" s="40" t="b">
        <f>IF(AA23=1,LOOKUP(Z23,'Meltzer-Faber'!A3:A63,'Meltzer-Faber'!C3:C63))</f>
        <v>0</v>
      </c>
      <c r="AD23" s="40" t="str">
        <f t="shared" si="8"/>
        <v/>
      </c>
    </row>
    <row r="24" spans="2:30" s="8" customFormat="1" ht="20.149999999999999" customHeight="1" x14ac:dyDescent="0.3">
      <c r="B24" s="59"/>
      <c r="C24" s="112"/>
      <c r="D24" s="60"/>
      <c r="E24" s="61"/>
      <c r="F24" s="109"/>
      <c r="G24" s="62"/>
      <c r="H24" s="49"/>
      <c r="J24" s="50"/>
      <c r="K24" s="51"/>
      <c r="L24" s="108"/>
      <c r="M24" s="52"/>
      <c r="N24" s="53"/>
      <c r="O24" s="53"/>
      <c r="P24" s="66">
        <f t="shared" si="0"/>
        <v>0</v>
      </c>
      <c r="Q24" s="66">
        <f t="shared" si="1"/>
        <v>0</v>
      </c>
      <c r="R24" s="66">
        <f t="shared" si="2"/>
        <v>0</v>
      </c>
      <c r="S24" s="67" t="str">
        <f t="shared" si="6"/>
        <v/>
      </c>
      <c r="T24" s="67" t="str">
        <f t="shared" si="3"/>
        <v/>
      </c>
      <c r="U24" s="62"/>
      <c r="V24" s="61"/>
      <c r="W24" s="97" t="str">
        <f t="shared" si="7"/>
        <v/>
      </c>
      <c r="X24" s="30" t="str">
        <f>T5</f>
        <v>14.10.2023</v>
      </c>
      <c r="Y24" s="1" t="b">
        <f t="shared" si="4"/>
        <v>0</v>
      </c>
      <c r="Z24" s="37">
        <f t="shared" si="5"/>
        <v>0</v>
      </c>
      <c r="AA24" s="38">
        <f t="shared" si="9"/>
        <v>0</v>
      </c>
      <c r="AB24" s="8" t="b">
        <f>IF(AA24=1,LOOKUP(Z24,'Meltzer-Faber'!A3:A63,'Meltzer-Faber'!B3:B63))</f>
        <v>0</v>
      </c>
      <c r="AC24" s="40" t="b">
        <f>IF(AA24=1,LOOKUP(Z24,'Meltzer-Faber'!A3:A63,'Meltzer-Faber'!C3:C63))</f>
        <v>0</v>
      </c>
      <c r="AD24" s="40" t="str">
        <f t="shared" si="8"/>
        <v/>
      </c>
    </row>
    <row r="25" spans="2:30" s="6" customFormat="1" ht="19" customHeight="1" x14ac:dyDescent="0.3">
      <c r="D25" s="45"/>
      <c r="E25" s="46"/>
      <c r="F25" s="7"/>
      <c r="G25" s="7"/>
      <c r="J25" s="47"/>
      <c r="K25" s="48"/>
      <c r="L25" s="47"/>
      <c r="M25" s="47" t="s">
        <v>18</v>
      </c>
      <c r="N25" s="47"/>
      <c r="O25" s="47"/>
      <c r="P25" s="46"/>
      <c r="Q25" s="46"/>
      <c r="R25" s="46"/>
      <c r="S25" s="22"/>
      <c r="T25" s="22"/>
      <c r="U25" s="22"/>
      <c r="V25" s="22"/>
      <c r="W25" s="7"/>
      <c r="X25" s="1"/>
      <c r="Y25" s="25"/>
      <c r="Z25" s="37">
        <f>(YEAR(X25)-YEAR(F25))</f>
        <v>0</v>
      </c>
      <c r="AA25" s="38">
        <f t="shared" ref="AA25" si="10">IF(Z27&gt;34,1,0)</f>
        <v>0</v>
      </c>
      <c r="AC25" s="7"/>
      <c r="AD25" s="7"/>
    </row>
    <row r="26" spans="2:30" s="6" customFormat="1" ht="21" customHeight="1" x14ac:dyDescent="0.3">
      <c r="D26" s="45"/>
      <c r="E26" s="46"/>
      <c r="F26" s="7"/>
      <c r="G26" s="7"/>
      <c r="J26" s="47"/>
      <c r="K26" s="48"/>
      <c r="L26" s="47"/>
      <c r="M26" s="47"/>
      <c r="N26" s="47"/>
      <c r="O26" s="47"/>
      <c r="P26" s="46"/>
      <c r="Q26" s="46"/>
      <c r="R26" s="46"/>
      <c r="S26" s="22"/>
      <c r="T26" s="22"/>
      <c r="U26" s="22"/>
      <c r="V26" s="22"/>
      <c r="W26" s="7"/>
      <c r="X26" s="1"/>
      <c r="Y26" s="25"/>
      <c r="Z26" s="37"/>
      <c r="AA26" s="38"/>
      <c r="AC26" s="7"/>
      <c r="AD26" s="7"/>
    </row>
    <row r="27" spans="2:30" customFormat="1" ht="23.15" customHeight="1" x14ac:dyDescent="0.3">
      <c r="B27" s="138" t="s">
        <v>41</v>
      </c>
      <c r="C27" s="138"/>
      <c r="D27" s="100" t="s">
        <v>40</v>
      </c>
      <c r="E27" s="138" t="s">
        <v>6</v>
      </c>
      <c r="F27" s="138"/>
      <c r="G27" s="138"/>
      <c r="H27" s="100" t="s">
        <v>50</v>
      </c>
      <c r="I27" s="24"/>
      <c r="J27" s="138" t="s">
        <v>41</v>
      </c>
      <c r="K27" s="138"/>
      <c r="L27" s="138"/>
      <c r="M27" s="104" t="s">
        <v>40</v>
      </c>
      <c r="N27" s="147" t="s">
        <v>6</v>
      </c>
      <c r="O27" s="147"/>
      <c r="P27" s="147"/>
      <c r="Q27" s="147"/>
      <c r="R27" s="147" t="s">
        <v>50</v>
      </c>
      <c r="S27" s="147"/>
      <c r="T27" s="18"/>
      <c r="U27" s="18"/>
      <c r="V27" s="18"/>
      <c r="X27" s="3"/>
      <c r="Y27" s="3"/>
      <c r="Z27" s="3"/>
      <c r="AA27" s="1"/>
      <c r="AC27" s="41"/>
      <c r="AD27" s="41"/>
    </row>
    <row r="28" spans="2:30" s="5" customFormat="1" ht="20.149999999999999" customHeight="1" x14ac:dyDescent="0.3">
      <c r="B28" s="139" t="s">
        <v>47</v>
      </c>
      <c r="C28" s="140"/>
      <c r="D28" s="98">
        <v>1991006</v>
      </c>
      <c r="E28" s="140" t="s">
        <v>60</v>
      </c>
      <c r="F28" s="140"/>
      <c r="G28" s="140"/>
      <c r="H28" s="99" t="s">
        <v>52</v>
      </c>
      <c r="I28" s="4"/>
      <c r="J28" s="139" t="s">
        <v>43</v>
      </c>
      <c r="K28" s="140"/>
      <c r="L28" s="140"/>
      <c r="M28" s="101">
        <v>1991006</v>
      </c>
      <c r="N28" s="148" t="s">
        <v>60</v>
      </c>
      <c r="O28" s="148"/>
      <c r="P28" s="148"/>
      <c r="Q28" s="148"/>
      <c r="R28" s="148" t="s">
        <v>52</v>
      </c>
      <c r="S28" s="156"/>
      <c r="AA28" s="1"/>
      <c r="AC28" s="39"/>
      <c r="AD28" s="39"/>
    </row>
    <row r="29" spans="2:30" s="5" customFormat="1" ht="21" customHeight="1" x14ac:dyDescent="0.3">
      <c r="B29" s="132" t="s">
        <v>44</v>
      </c>
      <c r="C29" s="133"/>
      <c r="D29" s="78">
        <v>1989015</v>
      </c>
      <c r="E29" s="133" t="s">
        <v>67</v>
      </c>
      <c r="F29" s="133"/>
      <c r="G29" s="133"/>
      <c r="H29" s="79" t="s">
        <v>52</v>
      </c>
      <c r="I29" s="4"/>
      <c r="J29" s="132" t="s">
        <v>45</v>
      </c>
      <c r="K29" s="133"/>
      <c r="L29" s="133"/>
      <c r="M29" s="102">
        <v>1993005</v>
      </c>
      <c r="N29" s="149" t="s">
        <v>87</v>
      </c>
      <c r="O29" s="149"/>
      <c r="P29" s="149"/>
      <c r="Q29" s="149"/>
      <c r="R29" s="149" t="s">
        <v>84</v>
      </c>
      <c r="S29" s="150"/>
      <c r="AC29" s="39"/>
      <c r="AD29" s="39"/>
    </row>
    <row r="30" spans="2:30" s="5" customFormat="1" ht="19" customHeight="1" x14ac:dyDescent="0.3">
      <c r="B30" s="132" t="s">
        <v>44</v>
      </c>
      <c r="C30" s="133"/>
      <c r="D30" s="78">
        <v>1990009</v>
      </c>
      <c r="E30" s="133" t="s">
        <v>162</v>
      </c>
      <c r="F30" s="133"/>
      <c r="G30" s="133"/>
      <c r="H30" s="79" t="s">
        <v>195</v>
      </c>
      <c r="I30" s="4"/>
      <c r="J30" s="132" t="s">
        <v>45</v>
      </c>
      <c r="K30" s="133"/>
      <c r="L30" s="133"/>
      <c r="M30" s="102">
        <v>1995001</v>
      </c>
      <c r="N30" s="149" t="s">
        <v>134</v>
      </c>
      <c r="O30" s="149"/>
      <c r="P30" s="149"/>
      <c r="Q30" s="149"/>
      <c r="R30" s="149" t="s">
        <v>122</v>
      </c>
      <c r="S30" s="150"/>
      <c r="AC30" s="39"/>
      <c r="AD30" s="39"/>
    </row>
    <row r="31" spans="2:30" s="5" customFormat="1" ht="21" customHeight="1" x14ac:dyDescent="0.3">
      <c r="B31" s="132" t="s">
        <v>44</v>
      </c>
      <c r="C31" s="133"/>
      <c r="D31" s="78">
        <v>1996004</v>
      </c>
      <c r="E31" s="133" t="s">
        <v>115</v>
      </c>
      <c r="F31" s="133"/>
      <c r="G31" s="133"/>
      <c r="H31" s="79" t="s">
        <v>84</v>
      </c>
      <c r="I31" s="4"/>
      <c r="J31" s="132" t="s">
        <v>184</v>
      </c>
      <c r="K31" s="133"/>
      <c r="L31" s="133"/>
      <c r="M31" s="102">
        <v>1994003</v>
      </c>
      <c r="N31" s="149" t="s">
        <v>130</v>
      </c>
      <c r="O31" s="149"/>
      <c r="P31" s="149"/>
      <c r="Q31" s="149"/>
      <c r="R31" s="149" t="s">
        <v>122</v>
      </c>
      <c r="S31" s="150"/>
      <c r="Y31" s="5" t="s">
        <v>18</v>
      </c>
      <c r="AC31" s="39"/>
      <c r="AD31" s="39"/>
    </row>
    <row r="32" spans="2:30" s="5" customFormat="1" ht="20.149999999999999" customHeight="1" x14ac:dyDescent="0.3">
      <c r="B32" s="132" t="s">
        <v>44</v>
      </c>
      <c r="C32" s="133"/>
      <c r="D32" s="78"/>
      <c r="E32" s="133"/>
      <c r="F32" s="133"/>
      <c r="G32" s="133"/>
      <c r="H32" s="79"/>
      <c r="I32" s="4"/>
      <c r="J32" s="132" t="s">
        <v>42</v>
      </c>
      <c r="K32" s="133"/>
      <c r="L32" s="133"/>
      <c r="M32" s="102"/>
      <c r="N32" s="149"/>
      <c r="O32" s="149"/>
      <c r="P32" s="149"/>
      <c r="Q32" s="149"/>
      <c r="R32" s="149"/>
      <c r="S32" s="150"/>
      <c r="AC32" s="39"/>
      <c r="AD32" s="39"/>
    </row>
    <row r="33" spans="2:22" ht="19" customHeight="1" x14ac:dyDescent="0.3">
      <c r="B33" s="132" t="s">
        <v>44</v>
      </c>
      <c r="C33" s="133"/>
      <c r="D33" s="78"/>
      <c r="E33" s="133"/>
      <c r="F33" s="133"/>
      <c r="G33" s="133"/>
      <c r="H33" s="79"/>
      <c r="I33" s="3"/>
      <c r="J33" s="132" t="s">
        <v>42</v>
      </c>
      <c r="K33" s="133"/>
      <c r="L33" s="133"/>
      <c r="M33" s="102"/>
      <c r="N33" s="149"/>
      <c r="O33" s="149"/>
      <c r="P33" s="149"/>
      <c r="Q33" s="149"/>
      <c r="R33" s="149"/>
      <c r="S33" s="150"/>
      <c r="T33" s="3"/>
      <c r="U33" s="3"/>
      <c r="V33" s="3"/>
    </row>
    <row r="34" spans="2:22" ht="20.149999999999999" customHeight="1" x14ac:dyDescent="0.3">
      <c r="B34" s="132" t="s">
        <v>46</v>
      </c>
      <c r="C34" s="133"/>
      <c r="D34" s="78">
        <v>1982010</v>
      </c>
      <c r="E34" s="133" t="s">
        <v>66</v>
      </c>
      <c r="F34" s="133"/>
      <c r="G34" s="133"/>
      <c r="H34" s="79" t="s">
        <v>52</v>
      </c>
      <c r="I34" s="3"/>
      <c r="J34" s="132" t="s">
        <v>42</v>
      </c>
      <c r="K34" s="133"/>
      <c r="L34" s="133"/>
      <c r="M34" s="102"/>
      <c r="N34" s="149"/>
      <c r="O34" s="149"/>
      <c r="P34" s="149"/>
      <c r="Q34" s="149"/>
      <c r="R34" s="149"/>
      <c r="S34" s="150"/>
      <c r="T34" s="3"/>
      <c r="U34" s="3"/>
      <c r="V34" s="3"/>
    </row>
    <row r="35" spans="2:22" ht="20.149999999999999" customHeight="1" x14ac:dyDescent="0.3">
      <c r="B35" s="135"/>
      <c r="C35" s="136"/>
      <c r="D35" s="80"/>
      <c r="E35" s="136"/>
      <c r="F35" s="136"/>
      <c r="G35" s="136"/>
      <c r="H35" s="81"/>
      <c r="I35" s="3"/>
      <c r="J35" s="135" t="s">
        <v>42</v>
      </c>
      <c r="K35" s="136"/>
      <c r="L35" s="136"/>
      <c r="M35" s="103"/>
      <c r="N35" s="154"/>
      <c r="O35" s="154"/>
      <c r="P35" s="154"/>
      <c r="Q35" s="154"/>
      <c r="R35" s="154"/>
      <c r="S35" s="155"/>
      <c r="T35" s="3"/>
      <c r="U35" s="3"/>
      <c r="V35" s="3"/>
    </row>
    <row r="36" spans="2:22" ht="19" customHeight="1" x14ac:dyDescent="0.3">
      <c r="B36" s="137"/>
      <c r="C36" s="137"/>
      <c r="D36" s="134"/>
      <c r="E36" s="134"/>
      <c r="F36" s="134"/>
      <c r="G36" s="134"/>
      <c r="H36" s="134"/>
      <c r="I36" s="3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3"/>
      <c r="U36" s="3"/>
      <c r="V36" s="3"/>
    </row>
    <row r="37" spans="2:22" ht="18" customHeight="1" x14ac:dyDescent="0.3">
      <c r="B37" s="151" t="s">
        <v>49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3"/>
      <c r="T37" s="3"/>
      <c r="U37" s="3"/>
      <c r="V37" s="3"/>
    </row>
    <row r="38" spans="2:22" ht="18" customHeight="1" x14ac:dyDescent="0.3">
      <c r="B38" s="157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9"/>
      <c r="T38" s="3"/>
      <c r="U38" s="3"/>
      <c r="V38" s="3"/>
    </row>
    <row r="39" spans="2:22" ht="14" x14ac:dyDescent="0.3">
      <c r="B39" s="1"/>
      <c r="D39" s="77"/>
      <c r="E39" s="77"/>
      <c r="F39" s="77"/>
      <c r="G39" s="77"/>
      <c r="H39" s="24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2:22" ht="14" x14ac:dyDescent="0.3">
      <c r="B40" s="23"/>
      <c r="C40" s="23"/>
      <c r="D40" s="15"/>
      <c r="E40" s="16"/>
      <c r="F40" s="16"/>
      <c r="G40" s="17"/>
      <c r="H40" s="3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</row>
    <row r="42" spans="2:22" x14ac:dyDescent="0.3">
      <c r="E42" s="134"/>
      <c r="F42" s="134"/>
    </row>
  </sheetData>
  <mergeCells count="60">
    <mergeCell ref="O36:S36"/>
    <mergeCell ref="B37:S37"/>
    <mergeCell ref="B38:S38"/>
    <mergeCell ref="E42:F42"/>
    <mergeCell ref="B35:C35"/>
    <mergeCell ref="E35:G35"/>
    <mergeCell ref="J35:L35"/>
    <mergeCell ref="N35:Q35"/>
    <mergeCell ref="R35:S35"/>
    <mergeCell ref="B36:C36"/>
    <mergeCell ref="D36:E36"/>
    <mergeCell ref="F36:H36"/>
    <mergeCell ref="J36:L36"/>
    <mergeCell ref="M36:N36"/>
    <mergeCell ref="B33:C33"/>
    <mergeCell ref="E33:G33"/>
    <mergeCell ref="J33:L33"/>
    <mergeCell ref="N33:Q33"/>
    <mergeCell ref="R33:S33"/>
    <mergeCell ref="B34:C34"/>
    <mergeCell ref="E34:G34"/>
    <mergeCell ref="J34:L34"/>
    <mergeCell ref="N34:Q34"/>
    <mergeCell ref="R34:S34"/>
    <mergeCell ref="B31:C31"/>
    <mergeCell ref="E31:G31"/>
    <mergeCell ref="J31:L31"/>
    <mergeCell ref="N31:Q31"/>
    <mergeCell ref="R31:S31"/>
    <mergeCell ref="B32:C32"/>
    <mergeCell ref="E32:G32"/>
    <mergeCell ref="J32:L32"/>
    <mergeCell ref="N32:Q32"/>
    <mergeCell ref="R32:S32"/>
    <mergeCell ref="B29:C29"/>
    <mergeCell ref="E29:G29"/>
    <mergeCell ref="J29:L29"/>
    <mergeCell ref="N29:Q29"/>
    <mergeCell ref="R29:S29"/>
    <mergeCell ref="B30:C30"/>
    <mergeCell ref="E30:G30"/>
    <mergeCell ref="J30:L30"/>
    <mergeCell ref="N30:Q30"/>
    <mergeCell ref="R30:S30"/>
    <mergeCell ref="B27:C27"/>
    <mergeCell ref="E27:G27"/>
    <mergeCell ref="J27:L27"/>
    <mergeCell ref="N27:Q27"/>
    <mergeCell ref="R27:S27"/>
    <mergeCell ref="B28:C28"/>
    <mergeCell ref="E28:G28"/>
    <mergeCell ref="J28:L28"/>
    <mergeCell ref="N28:Q28"/>
    <mergeCell ref="R28:S28"/>
    <mergeCell ref="B7:B8"/>
    <mergeCell ref="H1:R1"/>
    <mergeCell ref="H2:R2"/>
    <mergeCell ref="D5:H5"/>
    <mergeCell ref="J5:M5"/>
    <mergeCell ref="O5:R5"/>
  </mergeCells>
  <conditionalFormatting sqref="J9:J14">
    <cfRule type="cellIs" dxfId="27" priority="1" stopIfTrue="1" operator="between">
      <formula>1</formula>
      <formula>300</formula>
    </cfRule>
    <cfRule type="cellIs" dxfId="26" priority="2" stopIfTrue="1" operator="lessThanOrEqual">
      <formula>0</formula>
    </cfRule>
  </conditionalFormatting>
  <conditionalFormatting sqref="J17:J18">
    <cfRule type="cellIs" dxfId="25" priority="3" stopIfTrue="1" operator="between">
      <formula>1</formula>
      <formula>300</formula>
    </cfRule>
    <cfRule type="cellIs" dxfId="24" priority="4" stopIfTrue="1" operator="lessThanOrEqual">
      <formula>0</formula>
    </cfRule>
  </conditionalFormatting>
  <conditionalFormatting sqref="K12">
    <cfRule type="cellIs" dxfId="23" priority="5" stopIfTrue="1" operator="between">
      <formula>1</formula>
      <formula>300</formula>
    </cfRule>
    <cfRule type="cellIs" dxfId="22" priority="6" stopIfTrue="1" operator="lessThanOrEqual">
      <formula>0</formula>
    </cfRule>
  </conditionalFormatting>
  <conditionalFormatting sqref="K9:O9">
    <cfRule type="cellIs" dxfId="21" priority="61" stopIfTrue="1" operator="between">
      <formula>1</formula>
      <formula>300</formula>
    </cfRule>
    <cfRule type="cellIs" dxfId="20" priority="62" stopIfTrue="1" operator="lessThanOrEqual">
      <formula>0</formula>
    </cfRule>
  </conditionalFormatting>
  <conditionalFormatting sqref="K10:O12">
    <cfRule type="cellIs" dxfId="19" priority="7" stopIfTrue="1" operator="between">
      <formula>1</formula>
      <formula>300</formula>
    </cfRule>
    <cfRule type="cellIs" dxfId="18" priority="8" stopIfTrue="1" operator="lessThanOrEqual">
      <formula>0</formula>
    </cfRule>
  </conditionalFormatting>
  <conditionalFormatting sqref="K13:O14 J15:O16 K17:O19 J19 N20:O22">
    <cfRule type="cellIs" dxfId="17" priority="13" stopIfTrue="1" operator="between">
      <formula>1</formula>
      <formula>300</formula>
    </cfRule>
    <cfRule type="cellIs" dxfId="16" priority="14" stopIfTrue="1" operator="lessThanOrEqual">
      <formula>0</formula>
    </cfRule>
  </conditionalFormatting>
  <dataValidations disablePrompts="1" count="4">
    <dataValidation type="list" allowBlank="1" showInputMessage="1" showErrorMessage="1" sqref="D5:H5" xr:uid="{B6C136E8-B4E3-D540-BD1E-EE051F6D6F3E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  <dataValidation type="list" allowBlank="1" showInputMessage="1" showErrorMessage="1" sqref="B28:C35 J28:L35" xr:uid="{0466BA40-061C-9245-8254-9F31775DE3CC}">
      <formula1>"Dommer,Stevnets leder,Jury,Sekretær,Speaker,Teknisk kontrollør, Chief Marshall,Tidtaker"</formula1>
    </dataValidation>
    <dataValidation type="list" allowBlank="1" showInputMessage="1" showErrorMessage="1" errorTitle="Feil_i_kategori" error="Feil verdi i kategori" sqref="K24 E9:E24" xr:uid="{AEEA192F-641C-7F4C-8080-D806DCADD26A}">
      <formula1>"UM,JM,SM,UK,JK,SK,M35,M40,M45,M50,M55,M60,M65,M70,M75,M80,M85,M90,K35,K40,K45,K50,K55,K60,K65,K70,K75,K80,K85,K90"</formula1>
    </dataValidation>
    <dataValidation type="list" allowBlank="1" showInputMessage="1" showErrorMessage="1" errorTitle="Feil_i_vektklasse" error="Feil verdi i vektklasse" sqref="G19 C9:C24" xr:uid="{7FE76290-4DB0-8344-89D3-AA55CC9DA211}">
      <formula1>"40,45,49,55,59,64,71,76,81,+81,87,+87,49,55,61,67,73,81,89,96,102,+102,109,+109"</formula1>
    </dataValidation>
  </dataValidations>
  <pageMargins left="0.27559055118110237" right="0.35433070866141736" top="0.27559055118110237" bottom="0.27559055118110237" header="0.5" footer="0.5"/>
  <pageSetup paperSize="9" scale="72" orientation="landscape" copies="2" r:id="rId1"/>
  <headerFooter alignWithMargins="0"/>
  <ignoredErrors>
    <ignoredError sqref="P15" formulaRange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09C65-A405-40CD-B86A-A0B35041EB0C}">
  <sheetPr>
    <pageSetUpPr autoPageBreaks="0" fitToPage="1"/>
  </sheetPr>
  <dimension ref="B1:AD42"/>
  <sheetViews>
    <sheetView showGridLines="0" showZeros="0" tabSelected="1" showOutlineSymbols="0" topLeftCell="A8" zoomScale="96" zoomScaleNormal="90" zoomScaleSheetLayoutView="75" zoomScalePageLayoutView="120" workbookViewId="0">
      <selection activeCell="H13" sqref="H13"/>
    </sheetView>
  </sheetViews>
  <sheetFormatPr baseColWidth="10" defaultColWidth="9.1796875" defaultRowHeight="13" x14ac:dyDescent="0.3"/>
  <cols>
    <col min="1" max="1" width="9.1796875" style="3"/>
    <col min="2" max="2" width="10.08984375" style="3" bestFit="1" customWidth="1"/>
    <col min="3" max="3" width="6.36328125" style="1" customWidth="1"/>
    <col min="4" max="4" width="8.6328125" style="1" customWidth="1"/>
    <col min="5" max="5" width="6.36328125" style="19" customWidth="1"/>
    <col min="6" max="6" width="12" style="1" customWidth="1"/>
    <col min="7" max="7" width="3.7265625" style="1" customWidth="1"/>
    <col min="8" max="8" width="27.6328125" style="4" customWidth="1"/>
    <col min="9" max="9" width="20.36328125" style="4" customWidth="1"/>
    <col min="10" max="10" width="7.1796875" style="1" customWidth="1"/>
    <col min="11" max="11" width="7.1796875" style="21" customWidth="1"/>
    <col min="12" max="12" width="7.1796875" style="1" customWidth="1"/>
    <col min="13" max="13" width="8.7265625" style="1" customWidth="1"/>
    <col min="14" max="15" width="7.1796875" style="1" customWidth="1"/>
    <col min="16" max="18" width="7.6328125" style="1" customWidth="1"/>
    <col min="19" max="19" width="10.6328125" style="20" customWidth="1"/>
    <col min="20" max="20" width="14" style="20" customWidth="1"/>
    <col min="21" max="21" width="7" style="20" customWidth="1"/>
    <col min="22" max="22" width="5.6328125" style="20" customWidth="1"/>
    <col min="23" max="23" width="14.1796875" style="3" customWidth="1"/>
    <col min="24" max="26" width="9.1796875" style="3" hidden="1" customWidth="1"/>
    <col min="27" max="27" width="7.81640625" style="3" hidden="1" customWidth="1"/>
    <col min="28" max="28" width="9.1796875" style="3" hidden="1" customWidth="1"/>
    <col min="29" max="30" width="9.1796875" style="2" hidden="1" customWidth="1"/>
    <col min="31" max="16384" width="9.1796875" style="3"/>
  </cols>
  <sheetData>
    <row r="1" spans="2:30" ht="53.25" customHeight="1" x14ac:dyDescent="1.2">
      <c r="H1" s="141" t="s">
        <v>48</v>
      </c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2:30" ht="24.75" customHeight="1" x14ac:dyDescent="0.8">
      <c r="H2" s="146" t="s">
        <v>28</v>
      </c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2:30" x14ac:dyDescent="0.3">
      <c r="D3" s="32" t="s">
        <v>51</v>
      </c>
    </row>
    <row r="4" spans="2:30" ht="12" customHeight="1" x14ac:dyDescent="0.3"/>
    <row r="5" spans="2:30" s="5" customFormat="1" ht="15.5" x14ac:dyDescent="0.35">
      <c r="C5" s="27" t="s">
        <v>23</v>
      </c>
      <c r="D5" s="145" t="s">
        <v>68</v>
      </c>
      <c r="E5" s="145"/>
      <c r="F5" s="145"/>
      <c r="G5" s="145"/>
      <c r="H5" s="145"/>
      <c r="I5" s="27" t="s">
        <v>0</v>
      </c>
      <c r="J5" s="145" t="s">
        <v>52</v>
      </c>
      <c r="K5" s="145"/>
      <c r="L5" s="145"/>
      <c r="M5" s="145"/>
      <c r="N5" s="27" t="s">
        <v>1</v>
      </c>
      <c r="O5" s="144" t="s">
        <v>64</v>
      </c>
      <c r="P5" s="144"/>
      <c r="Q5" s="144"/>
      <c r="R5" s="144"/>
      <c r="S5" s="27" t="s">
        <v>2</v>
      </c>
      <c r="T5" s="105" t="s">
        <v>63</v>
      </c>
      <c r="U5" s="28" t="s">
        <v>20</v>
      </c>
      <c r="V5" s="29">
        <v>5</v>
      </c>
      <c r="AC5" s="39"/>
      <c r="AD5" s="39"/>
    </row>
    <row r="6" spans="2:30" x14ac:dyDescent="0.3">
      <c r="AB6" s="42" t="s">
        <v>34</v>
      </c>
      <c r="AC6" s="42" t="s">
        <v>34</v>
      </c>
      <c r="AD6" s="42" t="s">
        <v>34</v>
      </c>
    </row>
    <row r="7" spans="2:30" s="1" customFormat="1" x14ac:dyDescent="0.3">
      <c r="B7" s="142" t="s">
        <v>40</v>
      </c>
      <c r="C7" s="11" t="s">
        <v>3</v>
      </c>
      <c r="D7" s="11" t="s">
        <v>4</v>
      </c>
      <c r="E7" s="69" t="s">
        <v>21</v>
      </c>
      <c r="F7" s="11" t="s">
        <v>5</v>
      </c>
      <c r="G7" s="11" t="s">
        <v>26</v>
      </c>
      <c r="H7" s="11" t="s">
        <v>6</v>
      </c>
      <c r="I7" s="11" t="s">
        <v>7</v>
      </c>
      <c r="J7" s="9"/>
      <c r="K7" s="71" t="s">
        <v>8</v>
      </c>
      <c r="L7" s="11"/>
      <c r="M7" s="11"/>
      <c r="N7" s="10" t="s">
        <v>9</v>
      </c>
      <c r="O7" s="11"/>
      <c r="P7" s="72" t="s">
        <v>24</v>
      </c>
      <c r="Q7" s="11"/>
      <c r="R7" s="11" t="s">
        <v>10</v>
      </c>
      <c r="S7" s="13" t="s">
        <v>11</v>
      </c>
      <c r="T7" s="74" t="s">
        <v>11</v>
      </c>
      <c r="U7" s="13" t="s">
        <v>12</v>
      </c>
      <c r="V7" s="13" t="s">
        <v>17</v>
      </c>
      <c r="W7" s="13" t="s">
        <v>13</v>
      </c>
      <c r="X7" s="2"/>
      <c r="AB7" s="43" t="s">
        <v>35</v>
      </c>
      <c r="AC7" s="43" t="s">
        <v>35</v>
      </c>
      <c r="AD7" s="43" t="s">
        <v>35</v>
      </c>
    </row>
    <row r="8" spans="2:30" s="1" customFormat="1" x14ac:dyDescent="0.3">
      <c r="B8" s="143"/>
      <c r="C8" s="12" t="s">
        <v>14</v>
      </c>
      <c r="D8" s="12" t="s">
        <v>15</v>
      </c>
      <c r="E8" s="70" t="s">
        <v>22</v>
      </c>
      <c r="F8" s="12" t="s">
        <v>19</v>
      </c>
      <c r="G8" s="12" t="s">
        <v>27</v>
      </c>
      <c r="H8" s="12"/>
      <c r="I8" s="12"/>
      <c r="J8" s="75">
        <v>1</v>
      </c>
      <c r="K8" s="75">
        <v>2</v>
      </c>
      <c r="L8" s="76">
        <v>3</v>
      </c>
      <c r="M8" s="76">
        <v>1</v>
      </c>
      <c r="N8" s="75">
        <v>2</v>
      </c>
      <c r="O8" s="76">
        <v>3</v>
      </c>
      <c r="P8" s="73" t="s">
        <v>25</v>
      </c>
      <c r="Q8" s="12"/>
      <c r="R8" s="12" t="s">
        <v>16</v>
      </c>
      <c r="S8" s="14"/>
      <c r="T8" s="14" t="s">
        <v>30</v>
      </c>
      <c r="U8" s="14"/>
      <c r="V8" s="14"/>
      <c r="W8" s="14"/>
      <c r="Y8" s="1" t="s">
        <v>38</v>
      </c>
      <c r="Z8" s="1" t="s">
        <v>29</v>
      </c>
      <c r="AA8" s="2" t="s">
        <v>30</v>
      </c>
      <c r="AB8" s="43" t="s">
        <v>36</v>
      </c>
      <c r="AC8" s="43" t="s">
        <v>39</v>
      </c>
      <c r="AD8" s="43" t="s">
        <v>37</v>
      </c>
    </row>
    <row r="9" spans="2:30" s="8" customFormat="1" ht="20.149999999999999" customHeight="1" x14ac:dyDescent="0.3">
      <c r="B9" s="49">
        <v>1992013</v>
      </c>
      <c r="C9" s="111" t="s">
        <v>150</v>
      </c>
      <c r="D9" s="50">
        <v>88.2</v>
      </c>
      <c r="E9" s="51" t="s">
        <v>75</v>
      </c>
      <c r="F9" s="108" t="s">
        <v>181</v>
      </c>
      <c r="G9" s="52">
        <v>39</v>
      </c>
      <c r="H9" s="53" t="s">
        <v>153</v>
      </c>
      <c r="I9" s="53" t="s">
        <v>122</v>
      </c>
      <c r="J9" s="54">
        <v>83</v>
      </c>
      <c r="K9" s="87">
        <v>88</v>
      </c>
      <c r="L9" s="86">
        <v>92</v>
      </c>
      <c r="M9" s="86">
        <v>100</v>
      </c>
      <c r="N9" s="86">
        <v>106</v>
      </c>
      <c r="O9" s="86">
        <v>110</v>
      </c>
      <c r="P9" s="88">
        <f t="shared" ref="P9:P24" si="0">IF(MAX(J9:L9)&lt;0,0,TRUNC(MAX(J9:L9)/1)*1)</f>
        <v>92</v>
      </c>
      <c r="Q9" s="88">
        <f t="shared" ref="Q9:Q24" si="1">IF(MAX(M9:O9)&lt;0,0,TRUNC(MAX(M9:O9)/1)*1)</f>
        <v>110</v>
      </c>
      <c r="R9" s="88">
        <f t="shared" ref="R9:R24" si="2">IF(P9=0,0,IF(Q9=0,0,SUM(P9:Q9)))</f>
        <v>202</v>
      </c>
      <c r="S9" s="89">
        <f>IF(R9="","",IF(D9="","",IF((Y9="k"),IF(D9&gt;153.757,R9,IF(D9&lt;28,10^(0.787004341*LOG10(28/153.757)^2)*R9,10^(0.787004341*LOG10(D9/153.757)^2)*R9)),IF(D9&gt;193.609,R9,IF(D9&lt;32,10^(0.722762521*LOG10(32/193.609)^2)*R9,10^(0.722762521*LOG10(D9/193.609)^2)*R9)))))</f>
        <v>245.25638013786522</v>
      </c>
      <c r="T9" s="89" t="str">
        <f t="shared" ref="T9:T24" si="3">IF(AA9=1,S9*AD9,"")</f>
        <v/>
      </c>
      <c r="U9" s="84">
        <v>2</v>
      </c>
      <c r="V9" s="83"/>
      <c r="W9" s="90">
        <f>IF(R9="","",IF(D9="","",IF((Y9="k"),IF(D9&gt;153.757,1,IF(D9&lt;28,10^(0.787004341*LOG10(28/153.757)^2),10^(0.787004341*LOG10(D9/153.757)^2))),IF(D9&gt;193.609,1,IF(D9&lt;32,10^(0.722762521*LOG10(32/193.609)^2),10^(0.722762521*LOG10(D9/193.609)^2))))))</f>
        <v>1.2141404957320061</v>
      </c>
      <c r="X9" s="30" t="str">
        <f>T5</f>
        <v>14.10.2023</v>
      </c>
      <c r="Y9" s="1" t="str">
        <f t="shared" ref="Y9:Y24" si="4">IF(ISNUMBER(FIND("M",E9)),"m",IF(ISNUMBER(FIND("K",E9)),"k"))</f>
        <v>m</v>
      </c>
      <c r="Z9" s="37">
        <f t="shared" ref="Z9:Z24" si="5">IF(OR(F9="",X9=""),0,(YEAR(X9)-YEAR(F9)))</f>
        <v>31</v>
      </c>
      <c r="AA9" s="38">
        <f>IF(Z9&gt;34,1,0)</f>
        <v>0</v>
      </c>
      <c r="AB9" s="8" t="b">
        <f>IF(AA9=1,LOOKUP(Z9,'Meltzer-Faber'!A3:A63,'Meltzer-Faber'!B3:B63))</f>
        <v>0</v>
      </c>
      <c r="AC9" s="40" t="b">
        <f>IF(AA9=1,LOOKUP(Z9,'Meltzer-Faber'!A3:A63,'Meltzer-Faber'!C3:C63))</f>
        <v>0</v>
      </c>
      <c r="AD9" s="40" t="b">
        <f>IF(Y9="m",AB9,IF(Y9="k",AC9,""))</f>
        <v>0</v>
      </c>
    </row>
    <row r="10" spans="2:30" s="8" customFormat="1" ht="20.149999999999999" customHeight="1" x14ac:dyDescent="0.3">
      <c r="B10" s="49"/>
      <c r="C10" s="131"/>
      <c r="D10" s="120"/>
      <c r="E10" s="126"/>
      <c r="F10" s="128"/>
      <c r="G10" s="123"/>
      <c r="H10" s="130"/>
      <c r="I10" s="129"/>
      <c r="J10" s="54"/>
      <c r="K10" s="126"/>
      <c r="L10" s="128"/>
      <c r="M10" s="123"/>
      <c r="N10" s="126"/>
      <c r="O10" s="126"/>
      <c r="P10" s="127"/>
      <c r="Q10" s="56">
        <f t="shared" si="1"/>
        <v>0</v>
      </c>
      <c r="R10" s="56">
        <f t="shared" si="2"/>
        <v>0</v>
      </c>
      <c r="S10" s="57" t="str">
        <f t="shared" ref="S10:S24" si="6">IF(R10="","",IF(D10="","",IF((Y10="k"),IF(D10&gt;153.757,R10,IF(D10&lt;28,10^(0.787004341*LOG10(28/153.757)^2)*R10,10^(0.787004341*LOG10(D10/153.757)^2)*R10)),IF(D10&gt;193.609,R10,IF(D10&lt;32,10^(0.722762521*LOG10(32/193.609)^2)*R10,10^(0.722762521*LOG10(D10/193.609)^2)*R10)))))</f>
        <v/>
      </c>
      <c r="T10" s="57" t="str">
        <f>IF(AA10=1,S10*AD10,"")</f>
        <v/>
      </c>
      <c r="U10" s="52"/>
      <c r="V10" s="51"/>
      <c r="W10" s="58" t="str">
        <f t="shared" ref="W10:W24" si="7">IF(R10="","",IF(D10="","",IF((Y10="k"),IF(D10&gt;153.757,1,IF(D10&lt;28,10^(0.787004341*LOG10(28/153.757)^2),10^(0.787004341*LOG10(D10/153.757)^2))),IF(D10&gt;193.609,1,IF(D10&lt;32,10^(0.722762521*LOG10(32/193.609)^2),10^(0.722762521*LOG10(D10/193.609)^2))))))</f>
        <v/>
      </c>
      <c r="X10" s="30" t="str">
        <f>T5</f>
        <v>14.10.2023</v>
      </c>
      <c r="Y10" s="1" t="b">
        <f t="shared" si="4"/>
        <v>0</v>
      </c>
      <c r="Z10" s="37">
        <f t="shared" si="5"/>
        <v>0</v>
      </c>
      <c r="AA10" s="44">
        <f>IF(Z10&gt;34,1,0)</f>
        <v>0</v>
      </c>
      <c r="AB10" s="8" t="b">
        <f>IF(AA10=1,LOOKUP(Z10,'Meltzer-Faber'!A3:A63,'Meltzer-Faber'!B3:B63))</f>
        <v>0</v>
      </c>
      <c r="AC10" s="40" t="b">
        <f>IF(AA10=1,LOOKUP(Z10,'Meltzer-Faber'!A3:A63,'Meltzer-Faber'!C3:C63))</f>
        <v>0</v>
      </c>
      <c r="AD10" s="40" t="str">
        <f t="shared" ref="AD10:AD24" si="8">IF(Y10="m",AB10,IF(Y10="k",AC10,""))</f>
        <v/>
      </c>
    </row>
    <row r="11" spans="2:30" s="8" customFormat="1" ht="20.149999999999999" customHeight="1" x14ac:dyDescent="0.3">
      <c r="B11" s="49">
        <v>2001013</v>
      </c>
      <c r="C11" s="111" t="s">
        <v>76</v>
      </c>
      <c r="D11" s="50">
        <v>92.5</v>
      </c>
      <c r="E11" s="51" t="s">
        <v>75</v>
      </c>
      <c r="F11" s="108" t="s">
        <v>101</v>
      </c>
      <c r="G11" s="52">
        <v>41</v>
      </c>
      <c r="H11" s="53" t="s">
        <v>77</v>
      </c>
      <c r="I11" s="53" t="s">
        <v>74</v>
      </c>
      <c r="J11" s="54">
        <v>110</v>
      </c>
      <c r="K11" s="94">
        <v>114</v>
      </c>
      <c r="L11" s="94">
        <v>117</v>
      </c>
      <c r="M11" s="94">
        <v>137</v>
      </c>
      <c r="N11" s="95">
        <v>142</v>
      </c>
      <c r="O11" s="96">
        <v>-147</v>
      </c>
      <c r="P11" s="56">
        <f t="shared" si="0"/>
        <v>117</v>
      </c>
      <c r="Q11" s="56">
        <f t="shared" si="1"/>
        <v>142</v>
      </c>
      <c r="R11" s="56">
        <f t="shared" si="2"/>
        <v>259</v>
      </c>
      <c r="S11" s="57">
        <f t="shared" si="6"/>
        <v>307.37861915487741</v>
      </c>
      <c r="T11" s="57" t="str">
        <f>IF(AA11=1,S11*AD11,"")</f>
        <v/>
      </c>
      <c r="U11" s="52">
        <v>1</v>
      </c>
      <c r="V11" s="51"/>
      <c r="W11" s="58">
        <f t="shared" si="7"/>
        <v>1.1867900353470171</v>
      </c>
      <c r="X11" s="30" t="str">
        <f>T5</f>
        <v>14.10.2023</v>
      </c>
      <c r="Y11" s="1" t="str">
        <f t="shared" si="4"/>
        <v>m</v>
      </c>
      <c r="Z11" s="37">
        <f t="shared" si="5"/>
        <v>22</v>
      </c>
      <c r="AA11" s="38">
        <f t="shared" ref="AA11:AA24" si="9">IF(Z11&gt;34,1,0)</f>
        <v>0</v>
      </c>
      <c r="AB11" s="8" t="b">
        <f>IF(AA11=1,LOOKUP(Z11,'Meltzer-Faber'!A3:A63,'Meltzer-Faber'!B3:B63))</f>
        <v>0</v>
      </c>
      <c r="AC11" s="40" t="b">
        <f>IF(AA11=1,LOOKUP(Z11,'Meltzer-Faber'!A3:A63,'Meltzer-Faber'!C3:C63))</f>
        <v>0</v>
      </c>
      <c r="AD11" s="40" t="b">
        <f t="shared" si="8"/>
        <v>0</v>
      </c>
    </row>
    <row r="12" spans="2:30" s="8" customFormat="1" ht="20.149999999999999" customHeight="1" x14ac:dyDescent="0.3">
      <c r="B12" s="49"/>
      <c r="C12" s="119"/>
      <c r="D12" s="120"/>
      <c r="E12" s="122"/>
      <c r="F12" s="121"/>
      <c r="G12" s="123"/>
      <c r="H12" s="124"/>
      <c r="I12" s="125"/>
      <c r="J12" s="54"/>
      <c r="K12" s="54"/>
      <c r="L12" s="54"/>
      <c r="M12" s="123"/>
      <c r="N12" s="126"/>
      <c r="O12" s="126"/>
      <c r="P12" s="127"/>
      <c r="Q12" s="56">
        <f t="shared" si="1"/>
        <v>0</v>
      </c>
      <c r="R12" s="56">
        <f t="shared" si="2"/>
        <v>0</v>
      </c>
      <c r="S12" s="57" t="str">
        <f t="shared" si="6"/>
        <v/>
      </c>
      <c r="T12" s="57" t="str">
        <f>IF(AA12=1,S12*AD12,"")</f>
        <v/>
      </c>
      <c r="U12" s="52"/>
      <c r="V12" s="51" t="s">
        <v>18</v>
      </c>
      <c r="W12" s="58" t="str">
        <f t="shared" si="7"/>
        <v/>
      </c>
      <c r="X12" s="30" t="str">
        <f>T5</f>
        <v>14.10.2023</v>
      </c>
      <c r="Y12" s="1" t="b">
        <f t="shared" si="4"/>
        <v>0</v>
      </c>
      <c r="Z12" s="37">
        <f t="shared" si="5"/>
        <v>0</v>
      </c>
      <c r="AA12" s="38">
        <f t="shared" si="9"/>
        <v>0</v>
      </c>
      <c r="AB12" s="8" t="b">
        <f>IF(AA12=1,LOOKUP(Z12,'Meltzer-Faber'!A3:A63,'Meltzer-Faber'!B3:B63))</f>
        <v>0</v>
      </c>
      <c r="AC12" s="40" t="b">
        <f>IF(AA12=1,LOOKUP(Z12,'Meltzer-Faber'!A3:A63,'Meltzer-Faber'!C3:C63))</f>
        <v>0</v>
      </c>
      <c r="AD12" s="40" t="str">
        <f t="shared" si="8"/>
        <v/>
      </c>
    </row>
    <row r="13" spans="2:30" s="8" customFormat="1" ht="20.149999999999999" customHeight="1" x14ac:dyDescent="0.3">
      <c r="B13" s="59"/>
      <c r="C13" s="112"/>
      <c r="D13" s="60"/>
      <c r="E13" s="61"/>
      <c r="F13" s="109"/>
      <c r="G13" s="62"/>
      <c r="H13" s="63"/>
      <c r="I13" s="63"/>
      <c r="J13" s="64"/>
      <c r="K13" s="55"/>
      <c r="L13" s="54"/>
      <c r="M13" s="54"/>
      <c r="N13" s="54"/>
      <c r="O13" s="54"/>
      <c r="P13" s="56">
        <f t="shared" si="0"/>
        <v>0</v>
      </c>
      <c r="Q13" s="56">
        <f t="shared" si="1"/>
        <v>0</v>
      </c>
      <c r="R13" s="56">
        <f t="shared" si="2"/>
        <v>0</v>
      </c>
      <c r="S13" s="57" t="str">
        <f t="shared" si="6"/>
        <v/>
      </c>
      <c r="T13" s="57" t="str">
        <f t="shared" si="3"/>
        <v/>
      </c>
      <c r="U13" s="52"/>
      <c r="V13" s="51" t="s">
        <v>18</v>
      </c>
      <c r="W13" s="58" t="str">
        <f t="shared" si="7"/>
        <v/>
      </c>
      <c r="X13" s="30" t="str">
        <f>T5</f>
        <v>14.10.2023</v>
      </c>
      <c r="Y13" s="1" t="b">
        <f t="shared" si="4"/>
        <v>0</v>
      </c>
      <c r="Z13" s="37">
        <f t="shared" si="5"/>
        <v>0</v>
      </c>
      <c r="AA13" s="38">
        <f t="shared" si="9"/>
        <v>0</v>
      </c>
      <c r="AB13" s="8" t="b">
        <f>IF(AA13=1,LOOKUP(Z13,'Meltzer-Faber'!A3:A63,'Meltzer-Faber'!B3:B63))</f>
        <v>0</v>
      </c>
      <c r="AC13" s="40" t="b">
        <f>IF(AA13=1,LOOKUP(Z13,'Meltzer-Faber'!A3:A63,'Meltzer-Faber'!C3:C63))</f>
        <v>0</v>
      </c>
      <c r="AD13" s="40" t="str">
        <f t="shared" si="8"/>
        <v/>
      </c>
    </row>
    <row r="14" spans="2:30" s="8" customFormat="1" ht="20.149999999999999" customHeight="1" x14ac:dyDescent="0.3">
      <c r="B14" s="49">
        <v>1994011</v>
      </c>
      <c r="C14" s="111" t="s">
        <v>104</v>
      </c>
      <c r="D14" s="50">
        <v>106.1</v>
      </c>
      <c r="E14" s="51" t="s">
        <v>75</v>
      </c>
      <c r="F14" s="108" t="s">
        <v>103</v>
      </c>
      <c r="G14" s="52">
        <v>43</v>
      </c>
      <c r="H14" s="53" t="s">
        <v>133</v>
      </c>
      <c r="I14" s="53" t="s">
        <v>84</v>
      </c>
      <c r="J14" s="54">
        <v>80</v>
      </c>
      <c r="K14" s="55">
        <v>85</v>
      </c>
      <c r="L14" s="54">
        <v>-90</v>
      </c>
      <c r="M14" s="54">
        <v>100</v>
      </c>
      <c r="N14" s="54">
        <v>-105</v>
      </c>
      <c r="O14" s="54">
        <v>106</v>
      </c>
      <c r="P14" s="56">
        <f t="shared" si="0"/>
        <v>85</v>
      </c>
      <c r="Q14" s="56">
        <f t="shared" si="1"/>
        <v>106</v>
      </c>
      <c r="R14" s="56">
        <f t="shared" si="2"/>
        <v>191</v>
      </c>
      <c r="S14" s="57">
        <f t="shared" si="6"/>
        <v>213.96758930514156</v>
      </c>
      <c r="T14" s="57" t="str">
        <f t="shared" si="3"/>
        <v/>
      </c>
      <c r="U14" s="52">
        <v>1</v>
      </c>
      <c r="V14" s="51" t="s">
        <v>18</v>
      </c>
      <c r="W14" s="58">
        <f t="shared" si="7"/>
        <v>1.1202491586656627</v>
      </c>
      <c r="X14" s="30" t="str">
        <f>T5</f>
        <v>14.10.2023</v>
      </c>
      <c r="Y14" s="1" t="str">
        <f t="shared" si="4"/>
        <v>m</v>
      </c>
      <c r="Z14" s="37">
        <f t="shared" si="5"/>
        <v>29</v>
      </c>
      <c r="AA14" s="38">
        <f t="shared" si="9"/>
        <v>0</v>
      </c>
      <c r="AB14" s="8" t="b">
        <f>IF(AA14=1,LOOKUP(Z14,'Meltzer-Faber'!A3:A63,'Meltzer-Faber'!B3:B63))</f>
        <v>0</v>
      </c>
      <c r="AC14" s="40" t="b">
        <f>IF(AA14=1,LOOKUP(Z14,'Meltzer-Faber'!A3:A63,'Meltzer-Faber'!C3:C63))</f>
        <v>0</v>
      </c>
      <c r="AD14" s="40" t="b">
        <f t="shared" si="8"/>
        <v>0</v>
      </c>
    </row>
    <row r="15" spans="2:30" s="8" customFormat="1" ht="20.149999999999999" customHeight="1" x14ac:dyDescent="0.3">
      <c r="B15" s="49">
        <v>1992019</v>
      </c>
      <c r="C15" s="111" t="s">
        <v>145</v>
      </c>
      <c r="D15" s="50">
        <v>109.8</v>
      </c>
      <c r="E15" s="51" t="s">
        <v>75</v>
      </c>
      <c r="F15" s="108" t="s">
        <v>105</v>
      </c>
      <c r="G15" s="52">
        <v>44</v>
      </c>
      <c r="H15" s="53" t="s">
        <v>102</v>
      </c>
      <c r="I15" s="53" t="s">
        <v>84</v>
      </c>
      <c r="J15" s="54">
        <v>130</v>
      </c>
      <c r="K15" s="55">
        <v>136</v>
      </c>
      <c r="L15" s="54">
        <v>-141</v>
      </c>
      <c r="M15" s="52">
        <v>160</v>
      </c>
      <c r="N15" s="54">
        <v>-170</v>
      </c>
      <c r="O15" s="8">
        <v>-173</v>
      </c>
      <c r="P15" s="56">
        <f t="shared" si="0"/>
        <v>136</v>
      </c>
      <c r="Q15" s="56">
        <f>IF(MAX(M15:O15)&lt;0,0,TRUNC(MAX(M15:O15)/1)*1)</f>
        <v>160</v>
      </c>
      <c r="R15" s="56">
        <f t="shared" si="2"/>
        <v>296</v>
      </c>
      <c r="S15" s="57">
        <f t="shared" si="6"/>
        <v>327.45031574264311</v>
      </c>
      <c r="T15" s="57" t="str">
        <f t="shared" si="3"/>
        <v/>
      </c>
      <c r="U15" s="52">
        <v>1</v>
      </c>
      <c r="V15" s="51"/>
      <c r="W15" s="58">
        <f t="shared" si="7"/>
        <v>1.1062510666981187</v>
      </c>
      <c r="X15" s="30" t="str">
        <f>T5</f>
        <v>14.10.2023</v>
      </c>
      <c r="Y15" s="1" t="str">
        <f t="shared" si="4"/>
        <v>m</v>
      </c>
      <c r="Z15" s="37">
        <f t="shared" si="5"/>
        <v>31</v>
      </c>
      <c r="AA15" s="38">
        <f t="shared" si="9"/>
        <v>0</v>
      </c>
      <c r="AB15" s="8" t="b">
        <f>IF(AA15=1,LOOKUP(Z15,'Meltzer-Faber'!A3:A63,'Meltzer-Faber'!B3:B63))</f>
        <v>0</v>
      </c>
      <c r="AC15" s="40" t="b">
        <f>IF(AA15=1,LOOKUP(Z15,'Meltzer-Faber'!A3:A63,'Meltzer-Faber'!C3:C63))</f>
        <v>0</v>
      </c>
      <c r="AD15" s="40" t="b">
        <f t="shared" si="8"/>
        <v>0</v>
      </c>
    </row>
    <row r="16" spans="2:30" s="8" customFormat="1" ht="20.149999999999999" customHeight="1" x14ac:dyDescent="0.3">
      <c r="B16" s="49">
        <v>1994035</v>
      </c>
      <c r="C16" s="111" t="s">
        <v>145</v>
      </c>
      <c r="D16" s="50">
        <v>109.1</v>
      </c>
      <c r="E16" s="51" t="s">
        <v>75</v>
      </c>
      <c r="F16" s="108" t="s">
        <v>149</v>
      </c>
      <c r="G16" s="52">
        <v>45</v>
      </c>
      <c r="H16" s="53" t="s">
        <v>148</v>
      </c>
      <c r="I16" s="53" t="s">
        <v>195</v>
      </c>
      <c r="J16" s="54">
        <v>90</v>
      </c>
      <c r="K16" s="55">
        <v>101</v>
      </c>
      <c r="L16" s="55">
        <v>-111</v>
      </c>
      <c r="M16" s="117">
        <v>110</v>
      </c>
      <c r="N16" s="54">
        <v>120</v>
      </c>
      <c r="O16" s="118">
        <v>-130</v>
      </c>
      <c r="P16" s="56">
        <f t="shared" ref="P16" si="10">IF(MAX(J16:L16)&lt;0,0,TRUNC(MAX(J16:L16)/1)*1)</f>
        <v>101</v>
      </c>
      <c r="Q16" s="56">
        <f>IF(MAX(M16:O16)&lt;0,0,TRUNC(MAX(M16:O16)/1)*1)</f>
        <v>120</v>
      </c>
      <c r="R16" s="56">
        <f t="shared" ref="R16" si="11">IF(P16=0,0,IF(Q16=0,0,SUM(P16:Q16)))</f>
        <v>221</v>
      </c>
      <c r="S16" s="57">
        <f t="shared" ref="S16" si="12">IF(R16="","",IF(D16="","",IF((Y16="k"),IF(D16&gt;153.757,R16,IF(D16&lt;28,10^(0.787004341*LOG10(28/153.757)^2)*R16,10^(0.787004341*LOG10(D16/153.757)^2)*R16)),IF(D16&gt;193.609,R16,IF(D16&lt;32,10^(0.722762521*LOG10(32/193.609)^2)*R16,10^(0.722762521*LOG10(D16/193.609)^2)*R16)))))</f>
        <v>245.04201692077942</v>
      </c>
      <c r="T16" s="57" t="str">
        <f t="shared" si="3"/>
        <v/>
      </c>
      <c r="U16" s="52">
        <v>2</v>
      </c>
      <c r="V16" s="51"/>
      <c r="W16" s="58">
        <f t="shared" si="7"/>
        <v>1.1087874068813548</v>
      </c>
      <c r="X16" s="30" t="str">
        <f>T5</f>
        <v>14.10.2023</v>
      </c>
      <c r="Y16" s="1" t="str">
        <f t="shared" si="4"/>
        <v>m</v>
      </c>
      <c r="Z16" s="37">
        <f t="shared" si="5"/>
        <v>29</v>
      </c>
      <c r="AA16" s="38">
        <f t="shared" si="9"/>
        <v>0</v>
      </c>
      <c r="AB16" s="8" t="b">
        <f>IF(AA16=1,LOOKUP(Z16,'Meltzer-Faber'!A3:A63,'Meltzer-Faber'!B3:B63))</f>
        <v>0</v>
      </c>
      <c r="AC16" s="40" t="b">
        <f>IF(AA16=1,LOOKUP(Z16,'Meltzer-Faber'!A3:A63,'Meltzer-Faber'!C3:C63))</f>
        <v>0</v>
      </c>
      <c r="AD16" s="40" t="b">
        <f t="shared" si="8"/>
        <v>0</v>
      </c>
    </row>
    <row r="17" spans="2:30" s="8" customFormat="1" ht="20.149999999999999" customHeight="1" x14ac:dyDescent="0.3">
      <c r="B17" s="49">
        <v>1991006</v>
      </c>
      <c r="C17" s="111" t="s">
        <v>145</v>
      </c>
      <c r="D17" s="50">
        <v>111.9</v>
      </c>
      <c r="E17" s="51" t="s">
        <v>75</v>
      </c>
      <c r="F17" s="108" t="s">
        <v>146</v>
      </c>
      <c r="G17" s="52">
        <v>46</v>
      </c>
      <c r="H17" s="53" t="s">
        <v>60</v>
      </c>
      <c r="I17" s="53" t="s">
        <v>52</v>
      </c>
      <c r="J17" s="117" t="s">
        <v>190</v>
      </c>
      <c r="K17" s="117" t="s">
        <v>190</v>
      </c>
      <c r="L17" s="117" t="s">
        <v>190</v>
      </c>
      <c r="M17" s="117" t="s">
        <v>188</v>
      </c>
      <c r="N17" s="117" t="s">
        <v>190</v>
      </c>
      <c r="O17" s="117" t="s">
        <v>190</v>
      </c>
      <c r="P17" s="8" t="s">
        <v>190</v>
      </c>
      <c r="R17" s="56"/>
      <c r="S17" s="57"/>
      <c r="T17" s="57" t="str">
        <f t="shared" si="3"/>
        <v/>
      </c>
      <c r="U17" s="52"/>
      <c r="V17" s="51"/>
      <c r="W17" s="58" t="str">
        <f t="shared" si="7"/>
        <v/>
      </c>
      <c r="X17" s="30" t="str">
        <f>T5</f>
        <v>14.10.2023</v>
      </c>
      <c r="Y17" s="1" t="str">
        <f t="shared" si="4"/>
        <v>m</v>
      </c>
      <c r="Z17" s="37">
        <f t="shared" si="5"/>
        <v>32</v>
      </c>
      <c r="AA17" s="38">
        <f t="shared" si="9"/>
        <v>0</v>
      </c>
      <c r="AB17" s="8" t="b">
        <f>IF(AA17=1,LOOKUP(Z17,'Meltzer-Faber'!A3:A63,'Meltzer-Faber'!B3:B63))</f>
        <v>0</v>
      </c>
      <c r="AC17" s="40" t="b">
        <f>IF(AA17=1,LOOKUP(Z17,'Meltzer-Faber'!A3:A63,'Meltzer-Faber'!C3:C63))</f>
        <v>0</v>
      </c>
      <c r="AD17" s="40" t="b">
        <f t="shared" si="8"/>
        <v>0</v>
      </c>
    </row>
    <row r="18" spans="2:30" s="8" customFormat="1" ht="20.149999999999999" customHeight="1" x14ac:dyDescent="0.3">
      <c r="B18" s="49"/>
      <c r="C18" s="111"/>
      <c r="D18" s="50"/>
      <c r="E18" s="51"/>
      <c r="F18" s="108"/>
      <c r="G18" s="52"/>
      <c r="H18" s="53"/>
      <c r="I18" s="53"/>
      <c r="J18" s="54"/>
      <c r="K18" s="51"/>
      <c r="L18" s="108"/>
      <c r="M18" s="52"/>
      <c r="N18" s="53"/>
      <c r="O18" s="54"/>
      <c r="P18" s="54"/>
      <c r="Q18" s="56"/>
      <c r="R18" s="56"/>
      <c r="S18" s="57"/>
      <c r="T18" s="57" t="str">
        <f t="shared" si="3"/>
        <v/>
      </c>
      <c r="U18" s="52"/>
      <c r="V18" s="51" t="s">
        <v>18</v>
      </c>
      <c r="W18" s="58" t="str">
        <f t="shared" si="7"/>
        <v/>
      </c>
      <c r="X18" s="30" t="str">
        <f>T5</f>
        <v>14.10.2023</v>
      </c>
      <c r="Y18" s="1" t="b">
        <f t="shared" si="4"/>
        <v>0</v>
      </c>
      <c r="Z18" s="37">
        <f t="shared" si="5"/>
        <v>0</v>
      </c>
      <c r="AA18" s="38">
        <f t="shared" si="9"/>
        <v>0</v>
      </c>
      <c r="AB18" s="8" t="b">
        <f>IF(AA18=1,LOOKUP(Z18,'Meltzer-Faber'!A3:A63,'Meltzer-Faber'!B3:B63))</f>
        <v>0</v>
      </c>
      <c r="AC18" s="40" t="b">
        <f>IF(AA18=1,LOOKUP(Z18,'Meltzer-Faber'!A3:A63,'Meltzer-Faber'!C3:C63))</f>
        <v>0</v>
      </c>
      <c r="AD18" s="40" t="str">
        <f t="shared" si="8"/>
        <v/>
      </c>
    </row>
    <row r="19" spans="2:30" s="8" customFormat="1" ht="20.149999999999999" customHeight="1" x14ac:dyDescent="0.3">
      <c r="B19" s="49"/>
      <c r="C19" s="111"/>
      <c r="D19" s="50"/>
      <c r="E19" s="51"/>
      <c r="F19" s="108"/>
      <c r="G19" s="52"/>
      <c r="H19" s="113"/>
      <c r="I19" s="111"/>
      <c r="J19" s="50"/>
      <c r="K19" s="51"/>
      <c r="L19" s="108"/>
      <c r="M19" s="52"/>
      <c r="N19" s="53"/>
      <c r="O19" s="53"/>
      <c r="P19" s="54"/>
      <c r="Q19" s="56"/>
      <c r="R19" s="56"/>
      <c r="S19" s="57"/>
      <c r="T19" s="57" t="str">
        <f t="shared" si="3"/>
        <v/>
      </c>
      <c r="U19" s="52"/>
      <c r="V19" s="51"/>
      <c r="W19" s="58" t="str">
        <f t="shared" si="7"/>
        <v/>
      </c>
      <c r="X19" s="30" t="str">
        <f>T5</f>
        <v>14.10.2023</v>
      </c>
      <c r="Y19" s="1" t="b">
        <f t="shared" si="4"/>
        <v>0</v>
      </c>
      <c r="Z19" s="37">
        <f t="shared" si="5"/>
        <v>0</v>
      </c>
      <c r="AA19" s="38">
        <f t="shared" si="9"/>
        <v>0</v>
      </c>
      <c r="AB19" s="8" t="b">
        <f>IF(AA19=1,LOOKUP(Z19,'Meltzer-Faber'!A3:A63,'Meltzer-Faber'!B3:B63))</f>
        <v>0</v>
      </c>
      <c r="AC19" s="40" t="b">
        <f>IF(AA19=1,LOOKUP(Z19,'Meltzer-Faber'!A3:A63,'Meltzer-Faber'!C3:C63))</f>
        <v>0</v>
      </c>
      <c r="AD19" s="40" t="str">
        <f t="shared" si="8"/>
        <v/>
      </c>
    </row>
    <row r="20" spans="2:30" s="8" customFormat="1" ht="20.149999999999999" customHeight="1" x14ac:dyDescent="0.3">
      <c r="B20" s="49"/>
      <c r="C20" s="111"/>
      <c r="D20" s="50"/>
      <c r="E20" s="51"/>
      <c r="F20" s="108"/>
      <c r="G20" s="52"/>
      <c r="H20" s="49"/>
      <c r="I20" s="111"/>
      <c r="J20" s="50"/>
      <c r="K20" s="51"/>
      <c r="L20" s="108"/>
      <c r="M20" s="52"/>
      <c r="N20" s="53"/>
      <c r="O20" s="53"/>
      <c r="P20" s="54"/>
      <c r="Q20" s="56">
        <f t="shared" si="1"/>
        <v>0</v>
      </c>
      <c r="R20" s="56">
        <f t="shared" si="2"/>
        <v>0</v>
      </c>
      <c r="S20" s="57" t="str">
        <f t="shared" si="6"/>
        <v/>
      </c>
      <c r="T20" s="57" t="str">
        <f t="shared" si="3"/>
        <v/>
      </c>
      <c r="U20" s="52"/>
      <c r="V20" s="51"/>
      <c r="W20" s="58" t="str">
        <f t="shared" si="7"/>
        <v/>
      </c>
      <c r="X20" s="30" t="str">
        <f>T5</f>
        <v>14.10.2023</v>
      </c>
      <c r="Y20" s="1" t="b">
        <f t="shared" si="4"/>
        <v>0</v>
      </c>
      <c r="Z20" s="37">
        <f t="shared" si="5"/>
        <v>0</v>
      </c>
      <c r="AA20" s="38">
        <f t="shared" si="9"/>
        <v>0</v>
      </c>
      <c r="AB20" s="8" t="b">
        <f>IF(AA20=1,LOOKUP(Z20,'Meltzer-Faber'!A3:A63,'Meltzer-Faber'!B3:B63))</f>
        <v>0</v>
      </c>
      <c r="AC20" s="40" t="b">
        <f>IF(AA20=1,LOOKUP(Z20,'Meltzer-Faber'!A3:A63,'Meltzer-Faber'!C3:C63))</f>
        <v>0</v>
      </c>
      <c r="AD20" s="40" t="str">
        <f t="shared" si="8"/>
        <v/>
      </c>
    </row>
    <row r="21" spans="2:30" s="8" customFormat="1" ht="20.149999999999999" customHeight="1" x14ac:dyDescent="0.3">
      <c r="B21" s="49">
        <v>1995019</v>
      </c>
      <c r="C21" s="111" t="s">
        <v>76</v>
      </c>
      <c r="D21" s="50">
        <v>94.3</v>
      </c>
      <c r="E21" s="51" t="s">
        <v>75</v>
      </c>
      <c r="F21" s="108" t="s">
        <v>128</v>
      </c>
      <c r="G21" s="52">
        <v>40</v>
      </c>
      <c r="H21" s="53" t="s">
        <v>193</v>
      </c>
      <c r="I21" s="53" t="s">
        <v>122</v>
      </c>
      <c r="J21" s="54">
        <v>74</v>
      </c>
      <c r="K21" s="55">
        <v>-77</v>
      </c>
      <c r="L21" s="54">
        <v>77</v>
      </c>
      <c r="M21" s="54">
        <v>92</v>
      </c>
      <c r="N21" s="54">
        <v>-95</v>
      </c>
      <c r="O21" s="54">
        <v>95</v>
      </c>
      <c r="P21" s="56">
        <f t="shared" si="0"/>
        <v>77</v>
      </c>
      <c r="Q21" s="56">
        <f t="shared" si="1"/>
        <v>95</v>
      </c>
      <c r="R21" s="56">
        <f t="shared" si="2"/>
        <v>172</v>
      </c>
      <c r="S21" s="57">
        <f t="shared" si="6"/>
        <v>202.33537240104744</v>
      </c>
      <c r="T21" s="57" t="str">
        <f t="shared" si="3"/>
        <v/>
      </c>
      <c r="U21" s="52">
        <v>3</v>
      </c>
      <c r="V21" s="51"/>
      <c r="W21" s="58">
        <f t="shared" si="7"/>
        <v>1.1763684441921363</v>
      </c>
      <c r="X21" s="30" t="str">
        <f>T5</f>
        <v>14.10.2023</v>
      </c>
      <c r="Y21" s="1" t="str">
        <f t="shared" si="4"/>
        <v>m</v>
      </c>
      <c r="Z21" s="37">
        <f t="shared" si="5"/>
        <v>28</v>
      </c>
      <c r="AA21" s="38">
        <f t="shared" si="9"/>
        <v>0</v>
      </c>
      <c r="AB21" s="8" t="b">
        <f>IF(AA21=1,LOOKUP(Z21,'Meltzer-Faber'!A3:A63,'Meltzer-Faber'!B3:B63))</f>
        <v>0</v>
      </c>
      <c r="AC21" s="40" t="b">
        <f>IF(AA21=1,LOOKUP(Z21,'Meltzer-Faber'!A3:A63,'Meltzer-Faber'!C3:C63))</f>
        <v>0</v>
      </c>
      <c r="AD21" s="40" t="b">
        <f t="shared" si="8"/>
        <v>0</v>
      </c>
    </row>
    <row r="22" spans="2:30" s="8" customFormat="1" ht="20.149999999999999" customHeight="1" x14ac:dyDescent="0.3">
      <c r="B22" s="49">
        <v>1993019</v>
      </c>
      <c r="C22" s="111" t="s">
        <v>76</v>
      </c>
      <c r="D22" s="50">
        <v>92.8</v>
      </c>
      <c r="E22" s="51" t="s">
        <v>75</v>
      </c>
      <c r="F22" s="108" t="s">
        <v>138</v>
      </c>
      <c r="G22" s="52">
        <v>42</v>
      </c>
      <c r="H22" s="53" t="s">
        <v>136</v>
      </c>
      <c r="I22" s="53" t="s">
        <v>137</v>
      </c>
      <c r="J22" s="54">
        <v>107</v>
      </c>
      <c r="K22" s="55">
        <v>112</v>
      </c>
      <c r="L22" s="54">
        <v>116</v>
      </c>
      <c r="M22" s="54">
        <v>142</v>
      </c>
      <c r="N22" s="54">
        <v>149</v>
      </c>
      <c r="O22" s="54">
        <v>155</v>
      </c>
      <c r="P22" s="56">
        <f t="shared" si="0"/>
        <v>116</v>
      </c>
      <c r="Q22" s="56">
        <f t="shared" si="1"/>
        <v>155</v>
      </c>
      <c r="R22" s="56">
        <f t="shared" si="2"/>
        <v>271</v>
      </c>
      <c r="S22" s="57">
        <f t="shared" si="6"/>
        <v>321.13861852762261</v>
      </c>
      <c r="T22" s="57" t="str">
        <f t="shared" si="3"/>
        <v/>
      </c>
      <c r="U22" s="52" t="s">
        <v>192</v>
      </c>
      <c r="V22" s="51"/>
      <c r="W22" s="58">
        <f t="shared" si="7"/>
        <v>1.1850133525004525</v>
      </c>
      <c r="X22" s="30" t="str">
        <f>T5</f>
        <v>14.10.2023</v>
      </c>
      <c r="Y22" s="1" t="str">
        <f t="shared" si="4"/>
        <v>m</v>
      </c>
      <c r="Z22" s="37">
        <f t="shared" si="5"/>
        <v>30</v>
      </c>
      <c r="AA22" s="38">
        <f t="shared" si="9"/>
        <v>0</v>
      </c>
      <c r="AB22" s="8" t="b">
        <f>IF(AA22=1,LOOKUP(Z22,'Meltzer-Faber'!A3:A63,'Meltzer-Faber'!B3:B63))</f>
        <v>0</v>
      </c>
      <c r="AC22" s="40" t="b">
        <f>IF(AA22=1,LOOKUP(Z22,'Meltzer-Faber'!A3:A63,'Meltzer-Faber'!C3:C63))</f>
        <v>0</v>
      </c>
      <c r="AD22" s="40" t="b">
        <f t="shared" si="8"/>
        <v>0</v>
      </c>
    </row>
    <row r="23" spans="2:30" s="8" customFormat="1" ht="20.149999999999999" customHeight="1" x14ac:dyDescent="0.3">
      <c r="B23" s="49"/>
      <c r="C23" s="111"/>
      <c r="D23" s="50"/>
      <c r="E23" s="51"/>
      <c r="F23" s="108"/>
      <c r="G23" s="52"/>
      <c r="H23" s="53"/>
      <c r="I23" s="53"/>
      <c r="J23" s="54"/>
      <c r="K23" s="55"/>
      <c r="L23" s="54"/>
      <c r="M23" s="54"/>
      <c r="N23" s="54"/>
      <c r="O23" s="54"/>
      <c r="P23" s="56">
        <f t="shared" si="0"/>
        <v>0</v>
      </c>
      <c r="Q23" s="56">
        <f t="shared" si="1"/>
        <v>0</v>
      </c>
      <c r="R23" s="56">
        <f t="shared" si="2"/>
        <v>0</v>
      </c>
      <c r="S23" s="57" t="str">
        <f t="shared" si="6"/>
        <v/>
      </c>
      <c r="T23" s="57" t="str">
        <f t="shared" si="3"/>
        <v/>
      </c>
      <c r="U23" s="52"/>
      <c r="V23" s="51"/>
      <c r="W23" s="58" t="str">
        <f t="shared" si="7"/>
        <v/>
      </c>
      <c r="X23" s="30" t="str">
        <f>T5</f>
        <v>14.10.2023</v>
      </c>
      <c r="Y23" s="1" t="b">
        <f t="shared" si="4"/>
        <v>0</v>
      </c>
      <c r="Z23" s="37">
        <f t="shared" si="5"/>
        <v>0</v>
      </c>
      <c r="AA23" s="38">
        <f t="shared" si="9"/>
        <v>0</v>
      </c>
      <c r="AB23" s="8" t="b">
        <f>IF(AA23=1,LOOKUP(Z23,'Meltzer-Faber'!A3:A63,'Meltzer-Faber'!B3:B63))</f>
        <v>0</v>
      </c>
      <c r="AC23" s="40" t="b">
        <f>IF(AA23=1,LOOKUP(Z23,'Meltzer-Faber'!A3:A63,'Meltzer-Faber'!C3:C63))</f>
        <v>0</v>
      </c>
      <c r="AD23" s="40" t="str">
        <f t="shared" si="8"/>
        <v/>
      </c>
    </row>
    <row r="24" spans="2:30" s="8" customFormat="1" ht="20.149999999999999" customHeight="1" x14ac:dyDescent="0.3">
      <c r="B24" s="59"/>
      <c r="C24" s="112"/>
      <c r="D24" s="60"/>
      <c r="E24" s="61"/>
      <c r="F24" s="109"/>
      <c r="G24" s="62"/>
      <c r="H24" s="63"/>
      <c r="I24" s="63"/>
      <c r="J24" s="64"/>
      <c r="K24" s="65"/>
      <c r="L24" s="64"/>
      <c r="M24" s="64"/>
      <c r="N24" s="64"/>
      <c r="O24" s="64"/>
      <c r="P24" s="66">
        <f t="shared" si="0"/>
        <v>0</v>
      </c>
      <c r="Q24" s="66">
        <f t="shared" si="1"/>
        <v>0</v>
      </c>
      <c r="R24" s="66">
        <f t="shared" si="2"/>
        <v>0</v>
      </c>
      <c r="S24" s="67" t="str">
        <f t="shared" si="6"/>
        <v/>
      </c>
      <c r="T24" s="67" t="str">
        <f t="shared" si="3"/>
        <v/>
      </c>
      <c r="U24" s="62"/>
      <c r="V24" s="61"/>
      <c r="W24" s="97" t="str">
        <f t="shared" si="7"/>
        <v/>
      </c>
      <c r="X24" s="30" t="str">
        <f>T5</f>
        <v>14.10.2023</v>
      </c>
      <c r="Y24" s="1" t="b">
        <f t="shared" si="4"/>
        <v>0</v>
      </c>
      <c r="Z24" s="37">
        <f t="shared" si="5"/>
        <v>0</v>
      </c>
      <c r="AA24" s="38">
        <f t="shared" si="9"/>
        <v>0</v>
      </c>
      <c r="AB24" s="8" t="b">
        <f>IF(AA24=1,LOOKUP(Z24,'Meltzer-Faber'!A3:A63,'Meltzer-Faber'!B3:B63))</f>
        <v>0</v>
      </c>
      <c r="AC24" s="40" t="b">
        <f>IF(AA24=1,LOOKUP(Z24,'Meltzer-Faber'!A3:A63,'Meltzer-Faber'!C3:C63))</f>
        <v>0</v>
      </c>
      <c r="AD24" s="40" t="str">
        <f t="shared" si="8"/>
        <v/>
      </c>
    </row>
    <row r="25" spans="2:30" s="6" customFormat="1" ht="19" customHeight="1" x14ac:dyDescent="0.3">
      <c r="D25" s="45"/>
      <c r="E25" s="46"/>
      <c r="F25" s="7"/>
      <c r="G25" s="7"/>
      <c r="J25" s="47"/>
      <c r="K25" s="48"/>
      <c r="L25" s="47"/>
      <c r="M25" s="47" t="s">
        <v>18</v>
      </c>
      <c r="N25" s="47"/>
      <c r="O25" s="47"/>
      <c r="P25" s="46"/>
      <c r="Q25" s="46"/>
      <c r="R25" s="46"/>
      <c r="S25" s="22"/>
      <c r="T25" s="22"/>
      <c r="U25" s="22"/>
      <c r="V25" s="22"/>
      <c r="W25" s="7"/>
      <c r="X25" s="1"/>
      <c r="Y25" s="25"/>
      <c r="Z25" s="37">
        <f>(YEAR(X25)-YEAR(F25))</f>
        <v>0</v>
      </c>
      <c r="AA25" s="38">
        <f t="shared" ref="AA25" si="13">IF(Z27&gt;34,1,0)</f>
        <v>0</v>
      </c>
      <c r="AC25" s="7"/>
      <c r="AD25" s="7"/>
    </row>
    <row r="26" spans="2:30" s="6" customFormat="1" ht="21" customHeight="1" x14ac:dyDescent="0.3">
      <c r="D26" s="45"/>
      <c r="E26" s="46"/>
      <c r="F26" s="7"/>
      <c r="G26" s="7"/>
      <c r="J26" s="47"/>
      <c r="K26" s="48"/>
      <c r="L26" s="47"/>
      <c r="M26" s="47"/>
      <c r="N26" s="47"/>
      <c r="O26" s="47"/>
      <c r="P26" s="46"/>
      <c r="Q26" s="46"/>
      <c r="R26" s="46"/>
      <c r="S26" s="22"/>
      <c r="T26" s="22"/>
      <c r="U26" s="22"/>
      <c r="V26" s="22"/>
      <c r="W26" s="7"/>
      <c r="X26" s="1"/>
      <c r="Y26" s="25"/>
      <c r="Z26" s="37"/>
      <c r="AA26" s="38"/>
      <c r="AC26" s="7"/>
      <c r="AD26" s="7"/>
    </row>
    <row r="27" spans="2:30" customFormat="1" ht="23.15" customHeight="1" x14ac:dyDescent="0.3">
      <c r="B27" s="138" t="s">
        <v>41</v>
      </c>
      <c r="C27" s="138"/>
      <c r="D27" s="100" t="s">
        <v>40</v>
      </c>
      <c r="E27" s="138" t="s">
        <v>6</v>
      </c>
      <c r="F27" s="138"/>
      <c r="G27" s="138"/>
      <c r="H27" s="100" t="s">
        <v>50</v>
      </c>
      <c r="I27" s="24"/>
      <c r="J27" s="138" t="s">
        <v>41</v>
      </c>
      <c r="K27" s="138"/>
      <c r="L27" s="138"/>
      <c r="M27" s="104" t="s">
        <v>40</v>
      </c>
      <c r="N27" s="147" t="s">
        <v>6</v>
      </c>
      <c r="O27" s="147"/>
      <c r="P27" s="147"/>
      <c r="Q27" s="147"/>
      <c r="R27" s="147" t="s">
        <v>50</v>
      </c>
      <c r="S27" s="147"/>
      <c r="T27" s="18"/>
      <c r="U27" s="18"/>
      <c r="V27" s="18"/>
      <c r="X27" s="3"/>
      <c r="Y27" s="3"/>
      <c r="Z27" s="3"/>
      <c r="AA27" s="1"/>
      <c r="AC27" s="41"/>
      <c r="AD27" s="41"/>
    </row>
    <row r="28" spans="2:30" s="5" customFormat="1" ht="20.149999999999999" customHeight="1" x14ac:dyDescent="0.3">
      <c r="B28" s="139" t="s">
        <v>47</v>
      </c>
      <c r="C28" s="140"/>
      <c r="D28" s="98">
        <v>1991006</v>
      </c>
      <c r="E28" s="140" t="s">
        <v>60</v>
      </c>
      <c r="F28" s="140"/>
      <c r="G28" s="140"/>
      <c r="H28" s="99" t="s">
        <v>52</v>
      </c>
      <c r="I28" s="4"/>
      <c r="J28" s="139" t="s">
        <v>43</v>
      </c>
      <c r="K28" s="140"/>
      <c r="L28" s="140"/>
      <c r="M28" s="101">
        <v>1993011</v>
      </c>
      <c r="N28" s="148" t="s">
        <v>73</v>
      </c>
      <c r="O28" s="148"/>
      <c r="P28" s="148"/>
      <c r="Q28" s="148"/>
      <c r="R28" s="148" t="s">
        <v>84</v>
      </c>
      <c r="S28" s="156"/>
      <c r="AA28" s="1"/>
      <c r="AC28" s="39"/>
      <c r="AD28" s="39"/>
    </row>
    <row r="29" spans="2:30" s="5" customFormat="1" ht="21" customHeight="1" x14ac:dyDescent="0.3">
      <c r="B29" s="132" t="s">
        <v>44</v>
      </c>
      <c r="C29" s="133"/>
      <c r="D29" s="78">
        <v>1989018</v>
      </c>
      <c r="E29" s="133" t="s">
        <v>121</v>
      </c>
      <c r="F29" s="133"/>
      <c r="G29" s="133"/>
      <c r="H29" s="79" t="s">
        <v>122</v>
      </c>
      <c r="I29" s="4"/>
      <c r="J29" s="132" t="s">
        <v>45</v>
      </c>
      <c r="K29" s="133"/>
      <c r="L29" s="133"/>
      <c r="M29" s="102">
        <v>1993005</v>
      </c>
      <c r="N29" s="149" t="s">
        <v>87</v>
      </c>
      <c r="O29" s="149"/>
      <c r="P29" s="149"/>
      <c r="Q29" s="149"/>
      <c r="R29" s="149" t="s">
        <v>84</v>
      </c>
      <c r="S29" s="150"/>
      <c r="AC29" s="39"/>
      <c r="AD29" s="39"/>
    </row>
    <row r="30" spans="2:30" s="5" customFormat="1" ht="19" customHeight="1" x14ac:dyDescent="0.3">
      <c r="B30" s="132" t="s">
        <v>44</v>
      </c>
      <c r="C30" s="133"/>
      <c r="D30" s="78">
        <v>1964004</v>
      </c>
      <c r="E30" s="133" t="s">
        <v>65</v>
      </c>
      <c r="F30" s="133"/>
      <c r="G30" s="133"/>
      <c r="H30" s="79" t="s">
        <v>52</v>
      </c>
      <c r="I30" s="4"/>
      <c r="J30" s="132" t="s">
        <v>45</v>
      </c>
      <c r="K30" s="133"/>
      <c r="L30" s="133"/>
      <c r="M30" s="102"/>
      <c r="N30" s="149"/>
      <c r="O30" s="149"/>
      <c r="P30" s="149"/>
      <c r="Q30" s="149"/>
      <c r="R30" s="149"/>
      <c r="S30" s="150"/>
      <c r="AC30" s="39"/>
      <c r="AD30" s="39"/>
    </row>
    <row r="31" spans="2:30" s="5" customFormat="1" ht="21" customHeight="1" x14ac:dyDescent="0.3">
      <c r="B31" s="132" t="s">
        <v>44</v>
      </c>
      <c r="C31" s="133"/>
      <c r="D31" s="78">
        <v>1989014</v>
      </c>
      <c r="E31" s="133" t="s">
        <v>78</v>
      </c>
      <c r="F31" s="133"/>
      <c r="G31" s="133"/>
      <c r="H31" s="79" t="s">
        <v>52</v>
      </c>
      <c r="I31" s="4"/>
      <c r="J31" s="132" t="s">
        <v>184</v>
      </c>
      <c r="K31" s="133"/>
      <c r="L31" s="133"/>
      <c r="M31" s="102">
        <v>1986007</v>
      </c>
      <c r="N31" s="149" t="s">
        <v>175</v>
      </c>
      <c r="O31" s="149"/>
      <c r="P31" s="149"/>
      <c r="Q31" s="149"/>
      <c r="R31" s="149" t="s">
        <v>195</v>
      </c>
      <c r="S31" s="150"/>
      <c r="Y31" s="5" t="s">
        <v>18</v>
      </c>
      <c r="AC31" s="39"/>
      <c r="AD31" s="39"/>
    </row>
    <row r="32" spans="2:30" s="5" customFormat="1" ht="20.149999999999999" customHeight="1" x14ac:dyDescent="0.3">
      <c r="B32" s="132" t="s">
        <v>44</v>
      </c>
      <c r="C32" s="133"/>
      <c r="D32" s="78"/>
      <c r="E32" s="133"/>
      <c r="F32" s="133"/>
      <c r="G32" s="133"/>
      <c r="H32" s="79"/>
      <c r="I32" s="4"/>
      <c r="J32" s="132" t="s">
        <v>42</v>
      </c>
      <c r="K32" s="133"/>
      <c r="L32" s="133"/>
      <c r="M32" s="102"/>
      <c r="N32" s="149"/>
      <c r="O32" s="149"/>
      <c r="P32" s="149"/>
      <c r="Q32" s="149"/>
      <c r="R32" s="149"/>
      <c r="S32" s="150"/>
      <c r="AC32" s="39"/>
      <c r="AD32" s="39"/>
    </row>
    <row r="33" spans="2:22" ht="19" customHeight="1" x14ac:dyDescent="0.3">
      <c r="B33" s="132" t="s">
        <v>44</v>
      </c>
      <c r="C33" s="133"/>
      <c r="D33" s="78"/>
      <c r="E33" s="133"/>
      <c r="F33" s="133"/>
      <c r="G33" s="133"/>
      <c r="H33" s="79"/>
      <c r="I33" s="3"/>
      <c r="J33" s="132" t="s">
        <v>42</v>
      </c>
      <c r="K33" s="133"/>
      <c r="L33" s="133"/>
      <c r="M33" s="102"/>
      <c r="N33" s="149"/>
      <c r="O33" s="149"/>
      <c r="P33" s="149"/>
      <c r="Q33" s="149"/>
      <c r="R33" s="149"/>
      <c r="S33" s="150"/>
      <c r="T33" s="3"/>
      <c r="U33" s="3"/>
      <c r="V33" s="3"/>
    </row>
    <row r="34" spans="2:22" ht="20.149999999999999" customHeight="1" x14ac:dyDescent="0.3">
      <c r="B34" s="132" t="s">
        <v>46</v>
      </c>
      <c r="C34" s="133"/>
      <c r="D34" s="78">
        <v>1982010</v>
      </c>
      <c r="E34" s="133" t="s">
        <v>66</v>
      </c>
      <c r="F34" s="133"/>
      <c r="G34" s="133"/>
      <c r="H34" s="79" t="s">
        <v>52</v>
      </c>
      <c r="I34" s="3"/>
      <c r="J34" s="132" t="s">
        <v>42</v>
      </c>
      <c r="K34" s="133"/>
      <c r="L34" s="133"/>
      <c r="M34" s="102"/>
      <c r="N34" s="149"/>
      <c r="O34" s="149"/>
      <c r="P34" s="149"/>
      <c r="Q34" s="149"/>
      <c r="R34" s="149"/>
      <c r="S34" s="150"/>
      <c r="T34" s="3"/>
      <c r="U34" s="3"/>
      <c r="V34" s="3"/>
    </row>
    <row r="35" spans="2:22" ht="20.149999999999999" customHeight="1" x14ac:dyDescent="0.3">
      <c r="B35" s="135"/>
      <c r="C35" s="136"/>
      <c r="D35" s="80"/>
      <c r="E35" s="136"/>
      <c r="F35" s="136"/>
      <c r="G35" s="136"/>
      <c r="H35" s="81"/>
      <c r="I35" s="3"/>
      <c r="J35" s="135" t="s">
        <v>42</v>
      </c>
      <c r="K35" s="136"/>
      <c r="L35" s="136"/>
      <c r="M35" s="103"/>
      <c r="N35" s="154"/>
      <c r="O35" s="154"/>
      <c r="P35" s="154"/>
      <c r="Q35" s="154"/>
      <c r="R35" s="154"/>
      <c r="S35" s="155"/>
      <c r="T35" s="3"/>
      <c r="U35" s="3"/>
      <c r="V35" s="3"/>
    </row>
    <row r="36" spans="2:22" ht="19" customHeight="1" x14ac:dyDescent="0.3">
      <c r="B36" s="137"/>
      <c r="C36" s="137"/>
      <c r="D36" s="134"/>
      <c r="E36" s="134"/>
      <c r="F36" s="134"/>
      <c r="G36" s="134"/>
      <c r="H36" s="134"/>
      <c r="I36" s="3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3"/>
      <c r="U36" s="3"/>
      <c r="V36" s="3"/>
    </row>
    <row r="37" spans="2:22" ht="18" customHeight="1" x14ac:dyDescent="0.3">
      <c r="B37" s="151" t="s">
        <v>49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3"/>
      <c r="T37" s="3"/>
      <c r="U37" s="3"/>
      <c r="V37" s="3"/>
    </row>
    <row r="38" spans="2:22" ht="18" customHeight="1" x14ac:dyDescent="0.3">
      <c r="B38" s="157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9"/>
      <c r="T38" s="3"/>
      <c r="U38" s="3"/>
      <c r="V38" s="3"/>
    </row>
    <row r="39" spans="2:22" ht="14" x14ac:dyDescent="0.3">
      <c r="B39" s="1"/>
      <c r="D39" s="77"/>
      <c r="E39" s="77"/>
      <c r="F39" s="77"/>
      <c r="G39" s="77"/>
      <c r="H39" s="24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2:22" ht="14" x14ac:dyDescent="0.3">
      <c r="B40" s="23"/>
      <c r="C40" s="23"/>
      <c r="D40" s="15"/>
      <c r="E40" s="16"/>
      <c r="F40" s="16"/>
      <c r="G40" s="17"/>
      <c r="H40" s="3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</row>
    <row r="42" spans="2:22" x14ac:dyDescent="0.3">
      <c r="E42" s="134"/>
      <c r="F42" s="134"/>
    </row>
  </sheetData>
  <mergeCells count="60">
    <mergeCell ref="B7:B8"/>
    <mergeCell ref="H1:R1"/>
    <mergeCell ref="H2:R2"/>
    <mergeCell ref="D5:H5"/>
    <mergeCell ref="J5:M5"/>
    <mergeCell ref="O5:R5"/>
    <mergeCell ref="B28:C28"/>
    <mergeCell ref="E28:G28"/>
    <mergeCell ref="J28:L28"/>
    <mergeCell ref="N28:Q28"/>
    <mergeCell ref="R28:S28"/>
    <mergeCell ref="B27:C27"/>
    <mergeCell ref="E27:G27"/>
    <mergeCell ref="J27:L27"/>
    <mergeCell ref="N27:Q27"/>
    <mergeCell ref="R27:S27"/>
    <mergeCell ref="B30:C30"/>
    <mergeCell ref="E30:G30"/>
    <mergeCell ref="J30:L30"/>
    <mergeCell ref="N30:Q30"/>
    <mergeCell ref="R30:S30"/>
    <mergeCell ref="B29:C29"/>
    <mergeCell ref="E29:G29"/>
    <mergeCell ref="J29:L29"/>
    <mergeCell ref="N29:Q29"/>
    <mergeCell ref="R29:S29"/>
    <mergeCell ref="B32:C32"/>
    <mergeCell ref="E32:G32"/>
    <mergeCell ref="J32:L32"/>
    <mergeCell ref="N32:Q32"/>
    <mergeCell ref="R32:S32"/>
    <mergeCell ref="B31:C31"/>
    <mergeCell ref="E31:G31"/>
    <mergeCell ref="J31:L31"/>
    <mergeCell ref="N31:Q31"/>
    <mergeCell ref="R31:S31"/>
    <mergeCell ref="B34:C34"/>
    <mergeCell ref="E34:G34"/>
    <mergeCell ref="J34:L34"/>
    <mergeCell ref="N34:Q34"/>
    <mergeCell ref="R34:S34"/>
    <mergeCell ref="B33:C33"/>
    <mergeCell ref="E33:G33"/>
    <mergeCell ref="J33:L33"/>
    <mergeCell ref="N33:Q33"/>
    <mergeCell ref="R33:S33"/>
    <mergeCell ref="O36:S36"/>
    <mergeCell ref="B37:S37"/>
    <mergeCell ref="B38:S38"/>
    <mergeCell ref="E42:F42"/>
    <mergeCell ref="B35:C35"/>
    <mergeCell ref="E35:G35"/>
    <mergeCell ref="J35:L35"/>
    <mergeCell ref="N35:Q35"/>
    <mergeCell ref="R35:S35"/>
    <mergeCell ref="B36:C36"/>
    <mergeCell ref="D36:E36"/>
    <mergeCell ref="F36:H36"/>
    <mergeCell ref="J36:L36"/>
    <mergeCell ref="M36:N36"/>
  </mergeCells>
  <conditionalFormatting sqref="J18 P18:P20">
    <cfRule type="cellIs" dxfId="15" priority="15" stopIfTrue="1" operator="between">
      <formula>1</formula>
      <formula>300</formula>
    </cfRule>
    <cfRule type="cellIs" dxfId="14" priority="16" stopIfTrue="1" operator="lessThanOrEqual">
      <formula>0</formula>
    </cfRule>
  </conditionalFormatting>
  <conditionalFormatting sqref="J16:L16 N16:O16 J9:O9 J10:J12 J12:L12 J13:O14 J15:N15 O18">
    <cfRule type="cellIs" dxfId="13" priority="13" stopIfTrue="1" operator="between">
      <formula>1</formula>
      <formula>300</formula>
    </cfRule>
  </conditionalFormatting>
  <conditionalFormatting sqref="J9:O9 J10:J12 J12:L12 J13:O14 J15:N15 J16:L16 N16:O16 O18">
    <cfRule type="cellIs" dxfId="12" priority="14" stopIfTrue="1" operator="lessThanOrEqual">
      <formula>0</formula>
    </cfRule>
  </conditionalFormatting>
  <conditionalFormatting sqref="J21:O24">
    <cfRule type="cellIs" dxfId="11" priority="23" stopIfTrue="1" operator="between">
      <formula>1</formula>
      <formula>300</formula>
    </cfRule>
    <cfRule type="cellIs" dxfId="10" priority="24" stopIfTrue="1" operator="lessThanOrEqual">
      <formula>0</formula>
    </cfRule>
  </conditionalFormatting>
  <conditionalFormatting sqref="K16:L16">
    <cfRule type="cellIs" dxfId="9" priority="5" stopIfTrue="1" operator="between">
      <formula>1</formula>
      <formula>300</formula>
    </cfRule>
    <cfRule type="cellIs" dxfId="8" priority="6" stopIfTrue="1" operator="lessThanOrEqual">
      <formula>0</formula>
    </cfRule>
  </conditionalFormatting>
  <conditionalFormatting sqref="K11:O11">
    <cfRule type="cellIs" dxfId="7" priority="21" stopIfTrue="1" operator="between">
      <formula>1</formula>
      <formula>300</formula>
    </cfRule>
    <cfRule type="cellIs" dxfId="6" priority="22" stopIfTrue="1" operator="lessThanOrEqual">
      <formula>0</formula>
    </cfRule>
  </conditionalFormatting>
  <conditionalFormatting sqref="N16">
    <cfRule type="cellIs" dxfId="5" priority="3" stopIfTrue="1" operator="between">
      <formula>1</formula>
      <formula>300</formula>
    </cfRule>
    <cfRule type="cellIs" dxfId="4" priority="4" stopIfTrue="1" operator="lessThanOrEqual">
      <formula>0</formula>
    </cfRule>
  </conditionalFormatting>
  <conditionalFormatting sqref="P10">
    <cfRule type="cellIs" dxfId="3" priority="9" stopIfTrue="1" operator="between">
      <formula>1</formula>
      <formula>300</formula>
    </cfRule>
    <cfRule type="cellIs" dxfId="2" priority="10" stopIfTrue="1" operator="lessThanOrEqual">
      <formula>0</formula>
    </cfRule>
  </conditionalFormatting>
  <conditionalFormatting sqref="P12">
    <cfRule type="cellIs" dxfId="1" priority="11" stopIfTrue="1" operator="between">
      <formula>1</formula>
      <formula>300</formula>
    </cfRule>
    <cfRule type="cellIs" dxfId="0" priority="12" stopIfTrue="1" operator="lessThanOrEqual">
      <formula>0</formula>
    </cfRule>
  </conditionalFormatting>
  <dataValidations count="4">
    <dataValidation type="list" allowBlank="1" showInputMessage="1" showErrorMessage="1" errorTitle="Feil_i_vektklasse" error="Feil verdi i vektklasse" sqref="I19:I20 C9:C24" xr:uid="{C36AD9F7-6C9F-4BDF-9194-9E8199FCB883}">
      <formula1>"40,45,49,55,59,64,71,76,81,+81,87,+87,49,55,61,67,73,81,89,96,102,+102,109,+109"</formula1>
    </dataValidation>
    <dataValidation type="list" allowBlank="1" showInputMessage="1" showErrorMessage="1" errorTitle="Feil_i_kategori" error="Feil verdi i kategori" sqref="K10 E9:E24 K12 K18:K20" xr:uid="{46743624-18E1-4507-951A-97699B0EE4CA}">
      <formula1>"UM,JM,SM,UK,JK,SK,M35,M40,M45,M50,M55,M60,M65,M70,M75,M80,M85,M90,K35,K40,K45,K50,K55,K60,K65,K70,K75,K80,K85,K90"</formula1>
    </dataValidation>
    <dataValidation type="list" allowBlank="1" showInputMessage="1" showErrorMessage="1" sqref="B28:C35 J28:L35" xr:uid="{A0373350-1B29-4BD8-9588-78EB1729BEE2}">
      <formula1>"Dommer,Stevnets leder,Jury,Sekretær,Speaker,Teknisk kontrollør, Chief Marshall,Tidtaker"</formula1>
    </dataValidation>
    <dataValidation type="list" allowBlank="1" showInputMessage="1" showErrorMessage="1" sqref="D5:H5" xr:uid="{68F4D83A-195D-4412-ACA4-5BC8D5B2E52F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</dataValidations>
  <pageMargins left="0.27559055118110237" right="0.35433070866141736" top="0.27559055118110237" bottom="0.27559055118110237" header="0.5" footer="0.5"/>
  <pageSetup paperSize="9" scale="72" orientation="landscape" copies="2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72863-D1E3-41A3-A388-1FCBEC35880A}">
  <dimension ref="A1"/>
  <sheetViews>
    <sheetView workbookViewId="0">
      <selection activeCell="F17" sqref="F17"/>
    </sheetView>
  </sheetViews>
  <sheetFormatPr baseColWidth="10" defaultColWidth="10.81640625" defaultRowHeight="13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63"/>
  <sheetViews>
    <sheetView workbookViewId="0">
      <selection activeCell="E57" sqref="E57"/>
    </sheetView>
  </sheetViews>
  <sheetFormatPr baseColWidth="10" defaultColWidth="9.1796875" defaultRowHeight="13" x14ac:dyDescent="0.3"/>
  <cols>
    <col min="1" max="1" width="11.36328125" customWidth="1"/>
    <col min="2" max="2" width="11.6328125" style="26" customWidth="1"/>
    <col min="3" max="3" width="12.36328125" bestFit="1" customWidth="1"/>
  </cols>
  <sheetData>
    <row r="1" spans="1:3" x14ac:dyDescent="0.3">
      <c r="A1" s="160" t="s">
        <v>31</v>
      </c>
      <c r="B1" s="160"/>
      <c r="C1" s="160"/>
    </row>
    <row r="2" spans="1:3" x14ac:dyDescent="0.3">
      <c r="A2" s="32" t="s">
        <v>29</v>
      </c>
      <c r="B2" s="31" t="s">
        <v>32</v>
      </c>
      <c r="C2" t="s">
        <v>33</v>
      </c>
    </row>
    <row r="3" spans="1:3" x14ac:dyDescent="0.3">
      <c r="A3" s="33">
        <v>30</v>
      </c>
      <c r="B3" s="31">
        <v>1</v>
      </c>
      <c r="C3" s="32">
        <v>1</v>
      </c>
    </row>
    <row r="4" spans="1:3" x14ac:dyDescent="0.3">
      <c r="A4" s="33">
        <v>31</v>
      </c>
      <c r="B4" s="31">
        <v>1.016</v>
      </c>
      <c r="C4" s="31">
        <v>1.016</v>
      </c>
    </row>
    <row r="5" spans="1:3" x14ac:dyDescent="0.3">
      <c r="A5" s="33">
        <v>32</v>
      </c>
      <c r="B5" s="31">
        <v>1.0309999999999999</v>
      </c>
      <c r="C5" s="31">
        <v>1.0169999999999999</v>
      </c>
    </row>
    <row r="6" spans="1:3" x14ac:dyDescent="0.3">
      <c r="A6" s="33">
        <v>33</v>
      </c>
      <c r="B6" s="31">
        <v>1.046</v>
      </c>
      <c r="C6" s="31">
        <v>1.046</v>
      </c>
    </row>
    <row r="7" spans="1:3" x14ac:dyDescent="0.3">
      <c r="A7" s="33">
        <v>34</v>
      </c>
      <c r="B7" s="31">
        <v>1.0589999999999999</v>
      </c>
      <c r="C7" s="31">
        <v>1.0589999999999999</v>
      </c>
    </row>
    <row r="8" spans="1:3" x14ac:dyDescent="0.3">
      <c r="A8" s="33">
        <v>35</v>
      </c>
      <c r="B8" s="31">
        <v>1.0720000000000001</v>
      </c>
      <c r="C8" s="31">
        <v>1.0720000000000001</v>
      </c>
    </row>
    <row r="9" spans="1:3" x14ac:dyDescent="0.3">
      <c r="A9" s="33">
        <v>36</v>
      </c>
      <c r="B9" s="31">
        <v>1.083</v>
      </c>
      <c r="C9" s="31">
        <v>1.0840000000000001</v>
      </c>
    </row>
    <row r="10" spans="1:3" x14ac:dyDescent="0.3">
      <c r="A10" s="33">
        <v>37</v>
      </c>
      <c r="B10" s="31">
        <v>1.0960000000000001</v>
      </c>
      <c r="C10" s="31">
        <v>1.097</v>
      </c>
    </row>
    <row r="11" spans="1:3" x14ac:dyDescent="0.3">
      <c r="A11" s="33">
        <v>38</v>
      </c>
      <c r="B11" s="31">
        <v>1.109</v>
      </c>
      <c r="C11" s="31">
        <v>1.1100000000000001</v>
      </c>
    </row>
    <row r="12" spans="1:3" x14ac:dyDescent="0.3">
      <c r="A12" s="33">
        <v>39</v>
      </c>
      <c r="B12" s="31">
        <v>1.1220000000000001</v>
      </c>
      <c r="C12" s="31">
        <v>1.1240000000000001</v>
      </c>
    </row>
    <row r="13" spans="1:3" x14ac:dyDescent="0.3">
      <c r="A13" s="33">
        <v>40</v>
      </c>
      <c r="B13" s="31">
        <v>1.135</v>
      </c>
      <c r="C13" s="31">
        <v>1.1379999999999999</v>
      </c>
    </row>
    <row r="14" spans="1:3" x14ac:dyDescent="0.3">
      <c r="A14" s="33">
        <v>41</v>
      </c>
      <c r="B14" s="31">
        <v>1.149</v>
      </c>
      <c r="C14" s="31">
        <v>1.153</v>
      </c>
    </row>
    <row r="15" spans="1:3" x14ac:dyDescent="0.3">
      <c r="A15" s="33">
        <v>42</v>
      </c>
      <c r="B15" s="31">
        <v>1.1619999999999999</v>
      </c>
      <c r="C15" s="31">
        <v>1.17</v>
      </c>
    </row>
    <row r="16" spans="1:3" x14ac:dyDescent="0.3">
      <c r="A16" s="33">
        <v>43</v>
      </c>
      <c r="B16" s="31">
        <v>1.1759999999999999</v>
      </c>
      <c r="C16" s="31">
        <v>1.1870000000000001</v>
      </c>
    </row>
    <row r="17" spans="1:3" x14ac:dyDescent="0.3">
      <c r="A17" s="33">
        <v>44</v>
      </c>
      <c r="B17" s="31">
        <v>1.1890000000000001</v>
      </c>
      <c r="C17" s="31">
        <v>1.2050000000000001</v>
      </c>
    </row>
    <row r="18" spans="1:3" x14ac:dyDescent="0.3">
      <c r="A18" s="33">
        <v>45</v>
      </c>
      <c r="B18" s="31">
        <v>1.2030000000000001</v>
      </c>
      <c r="C18" s="31">
        <v>1.2230000000000001</v>
      </c>
    </row>
    <row r="19" spans="1:3" x14ac:dyDescent="0.3">
      <c r="A19" s="33">
        <v>46</v>
      </c>
      <c r="B19" s="31">
        <v>1.218</v>
      </c>
      <c r="C19" s="31">
        <v>1.244</v>
      </c>
    </row>
    <row r="20" spans="1:3" x14ac:dyDescent="0.3">
      <c r="A20" s="33">
        <v>47</v>
      </c>
      <c r="B20" s="31">
        <v>1.2330000000000001</v>
      </c>
      <c r="C20" s="31">
        <v>1.2649999999999999</v>
      </c>
    </row>
    <row r="21" spans="1:3" x14ac:dyDescent="0.3">
      <c r="A21" s="33">
        <v>48</v>
      </c>
      <c r="B21" s="31">
        <v>1.248</v>
      </c>
      <c r="C21" s="31">
        <v>1.288</v>
      </c>
    </row>
    <row r="22" spans="1:3" x14ac:dyDescent="0.3">
      <c r="A22" s="33">
        <v>49</v>
      </c>
      <c r="B22" s="31">
        <v>1.2629999999999999</v>
      </c>
      <c r="C22" s="31">
        <v>1.3129999999999999</v>
      </c>
    </row>
    <row r="23" spans="1:3" x14ac:dyDescent="0.3">
      <c r="A23" s="33">
        <v>50</v>
      </c>
      <c r="B23" s="31">
        <v>1.2789999999999999</v>
      </c>
      <c r="C23" s="31">
        <v>1.34</v>
      </c>
    </row>
    <row r="24" spans="1:3" x14ac:dyDescent="0.3">
      <c r="A24" s="33">
        <v>51</v>
      </c>
      <c r="B24" s="31">
        <v>1.2969999999999999</v>
      </c>
      <c r="C24" s="31">
        <v>1.369</v>
      </c>
    </row>
    <row r="25" spans="1:3" x14ac:dyDescent="0.3">
      <c r="A25" s="33">
        <v>52</v>
      </c>
      <c r="B25" s="31">
        <v>1.3160000000000001</v>
      </c>
      <c r="C25" s="31">
        <v>1.401</v>
      </c>
    </row>
    <row r="26" spans="1:3" x14ac:dyDescent="0.3">
      <c r="A26" s="33">
        <v>53</v>
      </c>
      <c r="B26" s="31">
        <v>1.3380000000000001</v>
      </c>
      <c r="C26" s="31">
        <v>1.4350000000000001</v>
      </c>
    </row>
    <row r="27" spans="1:3" x14ac:dyDescent="0.3">
      <c r="A27" s="33">
        <v>54</v>
      </c>
      <c r="B27" s="31">
        <v>1.361</v>
      </c>
      <c r="C27" s="31">
        <v>1.47</v>
      </c>
    </row>
    <row r="28" spans="1:3" x14ac:dyDescent="0.3">
      <c r="A28" s="33">
        <v>55</v>
      </c>
      <c r="B28" s="31">
        <v>1.385</v>
      </c>
      <c r="C28" s="31">
        <v>1.5069999999999999</v>
      </c>
    </row>
    <row r="29" spans="1:3" ht="14" x14ac:dyDescent="0.3">
      <c r="A29" s="33">
        <v>56</v>
      </c>
      <c r="B29" s="31">
        <v>1.411</v>
      </c>
      <c r="C29" s="35">
        <v>1.5449999999999999</v>
      </c>
    </row>
    <row r="30" spans="1:3" ht="14" x14ac:dyDescent="0.3">
      <c r="A30" s="33">
        <v>57</v>
      </c>
      <c r="B30" s="31">
        <v>1.4370000000000001</v>
      </c>
      <c r="C30" s="34">
        <v>1.585</v>
      </c>
    </row>
    <row r="31" spans="1:3" ht="14" x14ac:dyDescent="0.3">
      <c r="A31" s="33">
        <v>58</v>
      </c>
      <c r="B31" s="31">
        <v>1.462</v>
      </c>
      <c r="C31" s="35">
        <v>1.625</v>
      </c>
    </row>
    <row r="32" spans="1:3" ht="14" x14ac:dyDescent="0.3">
      <c r="A32" s="33">
        <v>59</v>
      </c>
      <c r="B32" s="31">
        <v>1.488</v>
      </c>
      <c r="C32" s="34">
        <v>1.665</v>
      </c>
    </row>
    <row r="33" spans="1:3" ht="14" x14ac:dyDescent="0.3">
      <c r="A33" s="33">
        <v>60</v>
      </c>
      <c r="B33" s="31">
        <v>1.514</v>
      </c>
      <c r="C33" s="35">
        <v>1.7050000000000001</v>
      </c>
    </row>
    <row r="34" spans="1:3" ht="14" x14ac:dyDescent="0.3">
      <c r="A34" s="33">
        <v>61</v>
      </c>
      <c r="B34" s="31">
        <v>1.5409999999999999</v>
      </c>
      <c r="C34" s="34">
        <v>1.744</v>
      </c>
    </row>
    <row r="35" spans="1:3" ht="14" x14ac:dyDescent="0.3">
      <c r="A35" s="33">
        <v>62</v>
      </c>
      <c r="B35" s="31">
        <v>1.5680000000000001</v>
      </c>
      <c r="C35" s="35">
        <v>1.778</v>
      </c>
    </row>
    <row r="36" spans="1:3" ht="14" x14ac:dyDescent="0.3">
      <c r="A36" s="33">
        <v>63</v>
      </c>
      <c r="B36" s="31">
        <v>1.5980000000000001</v>
      </c>
      <c r="C36" s="34">
        <v>1.8080000000000001</v>
      </c>
    </row>
    <row r="37" spans="1:3" ht="14" x14ac:dyDescent="0.3">
      <c r="A37" s="33">
        <v>64</v>
      </c>
      <c r="B37" s="31">
        <v>1.629</v>
      </c>
      <c r="C37" s="35">
        <v>1.839</v>
      </c>
    </row>
    <row r="38" spans="1:3" ht="14" x14ac:dyDescent="0.3">
      <c r="A38" s="33">
        <v>65</v>
      </c>
      <c r="B38" s="31">
        <v>1.663</v>
      </c>
      <c r="C38" s="34">
        <v>1.873</v>
      </c>
    </row>
    <row r="39" spans="1:3" ht="14" x14ac:dyDescent="0.3">
      <c r="A39" s="33">
        <v>66</v>
      </c>
      <c r="B39" s="31">
        <v>1.6990000000000001</v>
      </c>
      <c r="C39" s="35">
        <v>1.909</v>
      </c>
    </row>
    <row r="40" spans="1:3" ht="14" x14ac:dyDescent="0.3">
      <c r="A40" s="33">
        <v>67</v>
      </c>
      <c r="B40" s="31">
        <v>1.738</v>
      </c>
      <c r="C40" s="34">
        <v>1.948</v>
      </c>
    </row>
    <row r="41" spans="1:3" ht="14" x14ac:dyDescent="0.3">
      <c r="A41" s="33">
        <v>68</v>
      </c>
      <c r="B41" s="31">
        <v>1.7789999999999999</v>
      </c>
      <c r="C41" s="35">
        <v>1.9890000000000001</v>
      </c>
    </row>
    <row r="42" spans="1:3" ht="14" x14ac:dyDescent="0.3">
      <c r="A42" s="33">
        <v>69</v>
      </c>
      <c r="B42" s="31">
        <v>1.823</v>
      </c>
      <c r="C42" s="34">
        <v>2.0329999999999999</v>
      </c>
    </row>
    <row r="43" spans="1:3" ht="14" x14ac:dyDescent="0.3">
      <c r="A43" s="33">
        <v>70</v>
      </c>
      <c r="B43" s="31">
        <v>1.867</v>
      </c>
      <c r="C43" s="35">
        <v>2.077</v>
      </c>
    </row>
    <row r="44" spans="1:3" ht="14" x14ac:dyDescent="0.3">
      <c r="A44" s="33">
        <v>71</v>
      </c>
      <c r="B44" s="31">
        <v>1.91</v>
      </c>
      <c r="C44" s="34">
        <v>2.12</v>
      </c>
    </row>
    <row r="45" spans="1:3" ht="14" x14ac:dyDescent="0.3">
      <c r="A45" s="33">
        <v>72</v>
      </c>
      <c r="B45" s="31">
        <v>1.9530000000000001</v>
      </c>
      <c r="C45" s="35">
        <v>2.1629999999999998</v>
      </c>
    </row>
    <row r="46" spans="1:3" ht="14" x14ac:dyDescent="0.3">
      <c r="A46" s="33">
        <v>73</v>
      </c>
      <c r="B46" s="31">
        <v>2.004</v>
      </c>
      <c r="C46" s="34">
        <v>2.214</v>
      </c>
    </row>
    <row r="47" spans="1:3" ht="14" x14ac:dyDescent="0.3">
      <c r="A47" s="33">
        <v>74</v>
      </c>
      <c r="B47" s="31">
        <v>2.06</v>
      </c>
      <c r="C47" s="35">
        <v>2.27</v>
      </c>
    </row>
    <row r="48" spans="1:3" ht="14" x14ac:dyDescent="0.3">
      <c r="A48" s="33">
        <v>75</v>
      </c>
      <c r="B48" s="31">
        <v>2.117</v>
      </c>
      <c r="C48" s="34">
        <v>2.327</v>
      </c>
    </row>
    <row r="49" spans="1:3" ht="14" x14ac:dyDescent="0.3">
      <c r="A49" s="33">
        <v>76</v>
      </c>
      <c r="B49" s="31">
        <v>2.181</v>
      </c>
      <c r="C49" s="35">
        <v>2.391</v>
      </c>
    </row>
    <row r="50" spans="1:3" ht="14" x14ac:dyDescent="0.3">
      <c r="A50" s="33">
        <v>77</v>
      </c>
      <c r="B50" s="31">
        <v>2.2549999999999999</v>
      </c>
      <c r="C50" s="34">
        <v>2.4649999999999999</v>
      </c>
    </row>
    <row r="51" spans="1:3" ht="14" x14ac:dyDescent="0.3">
      <c r="A51" s="33">
        <v>78</v>
      </c>
      <c r="B51" s="31">
        <v>2.3359999999999999</v>
      </c>
      <c r="C51" s="35">
        <v>2.5459999999999998</v>
      </c>
    </row>
    <row r="52" spans="1:3" ht="14" x14ac:dyDescent="0.3">
      <c r="A52" s="33">
        <v>79</v>
      </c>
      <c r="B52" s="31">
        <v>2.419</v>
      </c>
      <c r="C52" s="34">
        <v>2.629</v>
      </c>
    </row>
    <row r="53" spans="1:3" ht="14" x14ac:dyDescent="0.3">
      <c r="A53" s="33">
        <v>80</v>
      </c>
      <c r="B53" s="31">
        <v>2.504</v>
      </c>
      <c r="C53" s="35">
        <v>2.714</v>
      </c>
    </row>
    <row r="54" spans="1:3" ht="14" x14ac:dyDescent="0.3">
      <c r="A54" s="33">
        <v>81</v>
      </c>
      <c r="B54" s="31">
        <v>2.597</v>
      </c>
      <c r="C54" s="36"/>
    </row>
    <row r="55" spans="1:3" ht="14" x14ac:dyDescent="0.3">
      <c r="A55" s="33">
        <v>82</v>
      </c>
      <c r="B55" s="31">
        <v>2.702</v>
      </c>
      <c r="C55" s="36"/>
    </row>
    <row r="56" spans="1:3" ht="14" x14ac:dyDescent="0.3">
      <c r="A56" s="33">
        <v>83</v>
      </c>
      <c r="B56" s="31">
        <v>2.831</v>
      </c>
      <c r="C56" s="36"/>
    </row>
    <row r="57" spans="1:3" ht="14" x14ac:dyDescent="0.3">
      <c r="A57" s="33">
        <v>84</v>
      </c>
      <c r="B57" s="31">
        <v>2.9809999999999999</v>
      </c>
      <c r="C57" s="36"/>
    </row>
    <row r="58" spans="1:3" ht="14" x14ac:dyDescent="0.3">
      <c r="A58" s="33">
        <v>85</v>
      </c>
      <c r="B58" s="31">
        <v>3.153</v>
      </c>
      <c r="C58" s="36"/>
    </row>
    <row r="59" spans="1:3" ht="14" x14ac:dyDescent="0.3">
      <c r="A59" s="33">
        <v>86</v>
      </c>
      <c r="B59" s="31">
        <v>3.3519999999999999</v>
      </c>
      <c r="C59" s="36"/>
    </row>
    <row r="60" spans="1:3" ht="14" x14ac:dyDescent="0.3">
      <c r="A60" s="33">
        <v>87</v>
      </c>
      <c r="B60" s="31">
        <v>3.58</v>
      </c>
      <c r="C60" s="36"/>
    </row>
    <row r="61" spans="1:3" ht="14" x14ac:dyDescent="0.3">
      <c r="A61" s="33">
        <v>88</v>
      </c>
      <c r="B61" s="31">
        <v>3.8420000000000001</v>
      </c>
      <c r="C61" s="36"/>
    </row>
    <row r="62" spans="1:3" ht="14" x14ac:dyDescent="0.3">
      <c r="A62" s="33">
        <v>89</v>
      </c>
      <c r="B62" s="31">
        <v>4.1449999999999996</v>
      </c>
      <c r="C62" s="36"/>
    </row>
    <row r="63" spans="1:3" ht="14" x14ac:dyDescent="0.3">
      <c r="A63" s="33">
        <v>90</v>
      </c>
      <c r="B63" s="31">
        <v>4.4930000000000003</v>
      </c>
      <c r="C63" s="36"/>
    </row>
  </sheetData>
  <mergeCells count="1">
    <mergeCell ref="A1:C1"/>
  </mergeCells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10.81640625" defaultRowHeight="13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5</vt:i4>
      </vt:variant>
    </vt:vector>
  </HeadingPairs>
  <TitlesOfParts>
    <vt:vector size="12" baseType="lpstr">
      <vt:lpstr>Pulje 1</vt:lpstr>
      <vt:lpstr>Pulje 2</vt:lpstr>
      <vt:lpstr>Pulje 3</vt:lpstr>
      <vt:lpstr>Pulje 4</vt:lpstr>
      <vt:lpstr>Pulje 5</vt:lpstr>
      <vt:lpstr>Ark1</vt:lpstr>
      <vt:lpstr>Meltzer-Faber</vt:lpstr>
      <vt:lpstr>'Pulje 1'!Utskriftsområde</vt:lpstr>
      <vt:lpstr>'Pulje 2'!Utskriftsområde</vt:lpstr>
      <vt:lpstr>'Pulje 3'!Utskriftsområde</vt:lpstr>
      <vt:lpstr>'Pulje 4'!Utskriftsområde</vt:lpstr>
      <vt:lpstr>'Pulje 5'!Utskriftsområde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Bj. Hagenes Vigrestad IK</dc:creator>
  <cp:lastModifiedBy>Steinar Aas</cp:lastModifiedBy>
  <cp:lastPrinted>2023-10-14T10:20:25Z</cp:lastPrinted>
  <dcterms:created xsi:type="dcterms:W3CDTF">2001-08-31T20:44:44Z</dcterms:created>
  <dcterms:modified xsi:type="dcterms:W3CDTF">2023-10-16T05:40:16Z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