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3218C75F-5DB5-3740-9324-4E277812DA6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Pulje 1" sheetId="42" r:id="rId1"/>
    <sheet name="Pulje 2" sheetId="34" r:id="rId2"/>
    <sheet name="Pulje 3" sheetId="43" r:id="rId3"/>
    <sheet name="Pulje 4" sheetId="44" r:id="rId4"/>
    <sheet name="Pulje 5" sheetId="45" r:id="rId5"/>
    <sheet name="Tabell" sheetId="46" r:id="rId6"/>
    <sheet name="DameMix" sheetId="49" state="hidden" r:id="rId7"/>
    <sheet name="LagRapport" sheetId="47" r:id="rId8"/>
    <sheet name="LøfterRank" sheetId="50" r:id="rId9"/>
    <sheet name="Meltzer-Faber" sheetId="23" state="hidden" r:id="rId10"/>
    <sheet name="Module1" sheetId="2" state="veryHidden" r:id="rId11"/>
  </sheets>
  <definedNames>
    <definedName name="_xlnm.Print_Area" localSheetId="6">DameMix!$C$1:$V$38</definedName>
    <definedName name="_xlnm.Print_Area" localSheetId="7">LagRapport!$A$1:$J$13</definedName>
    <definedName name="_xlnm.Print_Area" localSheetId="8">LøfterRank!$A$1:$I$34</definedName>
    <definedName name="_xlnm.Print_Area" localSheetId="0">'Pulje 1'!$C$1:$V$38</definedName>
    <definedName name="_xlnm.Print_Area" localSheetId="1">'Pulje 2'!$C$1:$V$38</definedName>
    <definedName name="_xlnm.Print_Area" localSheetId="2">'Pulje 3'!$C$1:$V$38</definedName>
    <definedName name="_xlnm.Print_Area" localSheetId="3">'Pulje 4'!$C$1:$V$38</definedName>
    <definedName name="_xlnm.Print_Area" localSheetId="4">'Pulje 5'!$C$1:$V$38</definedName>
  </definedNames>
  <calcPr calcId="191029"/>
  <pivotCaches>
    <pivotCache cacheId="1" r:id="rId12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49" l="1"/>
  <c r="S10" i="49"/>
  <c r="T9" i="49"/>
  <c r="D10" i="49"/>
  <c r="F10" i="49"/>
  <c r="H10" i="49"/>
  <c r="U51" i="46"/>
  <c r="U52" i="46"/>
  <c r="D9" i="49"/>
  <c r="F9" i="49"/>
  <c r="B10" i="49"/>
  <c r="B9" i="49"/>
  <c r="O10" i="49"/>
  <c r="N10" i="49"/>
  <c r="M10" i="49"/>
  <c r="Q10" i="49" s="1"/>
  <c r="L10" i="49"/>
  <c r="K10" i="49"/>
  <c r="O9" i="49"/>
  <c r="N9" i="49"/>
  <c r="M9" i="49"/>
  <c r="L9" i="49"/>
  <c r="K9" i="49"/>
  <c r="J10" i="49"/>
  <c r="J9" i="49"/>
  <c r="P9" i="49" s="1"/>
  <c r="I9" i="49"/>
  <c r="H9" i="49"/>
  <c r="AA25" i="49"/>
  <c r="Z25" i="49"/>
  <c r="Z24" i="49"/>
  <c r="AA24" i="49" s="1"/>
  <c r="Y24" i="49"/>
  <c r="AD24" i="49" s="1"/>
  <c r="X24" i="49"/>
  <c r="Q24" i="49"/>
  <c r="P24" i="49"/>
  <c r="R24" i="49" s="1"/>
  <c r="AD23" i="49"/>
  <c r="Y23" i="49"/>
  <c r="X23" i="49"/>
  <c r="Z23" i="49" s="1"/>
  <c r="AA23" i="49" s="1"/>
  <c r="Q23" i="49"/>
  <c r="P23" i="49"/>
  <c r="R23" i="49" s="1"/>
  <c r="AD22" i="49"/>
  <c r="Y22" i="49"/>
  <c r="X22" i="49"/>
  <c r="Z22" i="49" s="1"/>
  <c r="AA22" i="49" s="1"/>
  <c r="R22" i="49"/>
  <c r="S22" i="49" s="1"/>
  <c r="Q22" i="49"/>
  <c r="P22" i="49"/>
  <c r="Y21" i="49"/>
  <c r="AD21" i="49" s="1"/>
  <c r="X21" i="49"/>
  <c r="Z21" i="49" s="1"/>
  <c r="AA21" i="49" s="1"/>
  <c r="Q21" i="49"/>
  <c r="P21" i="49"/>
  <c r="R21" i="49" s="1"/>
  <c r="AD20" i="49"/>
  <c r="Y20" i="49"/>
  <c r="X20" i="49"/>
  <c r="Z20" i="49" s="1"/>
  <c r="AA20" i="49" s="1"/>
  <c r="Q20" i="49"/>
  <c r="P20" i="49"/>
  <c r="R20" i="49" s="1"/>
  <c r="AD19" i="49"/>
  <c r="Z19" i="49"/>
  <c r="AA19" i="49" s="1"/>
  <c r="Y19" i="49"/>
  <c r="X19" i="49"/>
  <c r="Q19" i="49"/>
  <c r="P19" i="49"/>
  <c r="R19" i="49" s="1"/>
  <c r="Y18" i="49"/>
  <c r="X18" i="49"/>
  <c r="Z18" i="49" s="1"/>
  <c r="AA18" i="49" s="1"/>
  <c r="Q18" i="49"/>
  <c r="P18" i="49"/>
  <c r="R18" i="49" s="1"/>
  <c r="Y17" i="49"/>
  <c r="X17" i="49"/>
  <c r="Z17" i="49" s="1"/>
  <c r="AA17" i="49" s="1"/>
  <c r="Q17" i="49"/>
  <c r="P17" i="49"/>
  <c r="R17" i="49" s="1"/>
  <c r="W17" i="49" s="1"/>
  <c r="Z16" i="49"/>
  <c r="AA16" i="49" s="1"/>
  <c r="Y16" i="49"/>
  <c r="X16" i="49"/>
  <c r="Q16" i="49"/>
  <c r="P16" i="49"/>
  <c r="R16" i="49" s="1"/>
  <c r="Y15" i="49"/>
  <c r="X15" i="49"/>
  <c r="Z15" i="49" s="1"/>
  <c r="AA15" i="49" s="1"/>
  <c r="Q15" i="49"/>
  <c r="P15" i="49"/>
  <c r="R15" i="49" s="1"/>
  <c r="Y14" i="49"/>
  <c r="X14" i="49"/>
  <c r="Z14" i="49" s="1"/>
  <c r="AA14" i="49" s="1"/>
  <c r="R14" i="49"/>
  <c r="W14" i="49" s="1"/>
  <c r="Q14" i="49"/>
  <c r="P14" i="49"/>
  <c r="Y13" i="49"/>
  <c r="X13" i="49"/>
  <c r="Z13" i="49" s="1"/>
  <c r="AA13" i="49" s="1"/>
  <c r="Q13" i="49"/>
  <c r="P13" i="49"/>
  <c r="R13" i="49" s="1"/>
  <c r="Y12" i="49"/>
  <c r="X12" i="49"/>
  <c r="Z12" i="49" s="1"/>
  <c r="AA12" i="49" s="1"/>
  <c r="Q12" i="49"/>
  <c r="P12" i="49"/>
  <c r="R12" i="49" s="1"/>
  <c r="Z11" i="49"/>
  <c r="AA11" i="49" s="1"/>
  <c r="Y11" i="49"/>
  <c r="AD11" i="49" s="1"/>
  <c r="X11" i="49"/>
  <c r="Q11" i="49"/>
  <c r="P11" i="49"/>
  <c r="R11" i="49" s="1"/>
  <c r="Y10" i="49"/>
  <c r="X10" i="49"/>
  <c r="Y9" i="49"/>
  <c r="X9" i="49"/>
  <c r="Z9" i="49" s="1"/>
  <c r="AA9" i="49" s="1"/>
  <c r="W9" i="42"/>
  <c r="W15" i="42"/>
  <c r="W16" i="42"/>
  <c r="W17" i="42"/>
  <c r="W18" i="42"/>
  <c r="Z10" i="49" l="1"/>
  <c r="AA10" i="49" s="1"/>
  <c r="AC10" i="49" s="1"/>
  <c r="Q9" i="49"/>
  <c r="R9" i="49" s="1"/>
  <c r="W9" i="49" s="1"/>
  <c r="P10" i="49"/>
  <c r="R10" i="49" s="1"/>
  <c r="W16" i="49"/>
  <c r="S16" i="49"/>
  <c r="AB17" i="49"/>
  <c r="AC17" i="49"/>
  <c r="AD17" i="49" s="1"/>
  <c r="AC22" i="49"/>
  <c r="T22" i="49"/>
  <c r="AB22" i="49"/>
  <c r="W24" i="49"/>
  <c r="S24" i="49"/>
  <c r="S11" i="49"/>
  <c r="W11" i="49"/>
  <c r="AB12" i="49"/>
  <c r="AC12" i="49"/>
  <c r="AD12" i="49" s="1"/>
  <c r="W21" i="49"/>
  <c r="S21" i="49"/>
  <c r="T21" i="49"/>
  <c r="AC21" i="49"/>
  <c r="AB21" i="49"/>
  <c r="S23" i="49"/>
  <c r="W23" i="49"/>
  <c r="S15" i="49"/>
  <c r="W15" i="49"/>
  <c r="AC16" i="49"/>
  <c r="AD16" i="49" s="1"/>
  <c r="T16" i="49" s="1"/>
  <c r="AB16" i="49"/>
  <c r="AC18" i="49"/>
  <c r="AD18" i="49" s="1"/>
  <c r="AB18" i="49"/>
  <c r="S20" i="49"/>
  <c r="W20" i="49"/>
  <c r="T24" i="49"/>
  <c r="AC24" i="49"/>
  <c r="AB24" i="49"/>
  <c r="AB9" i="49"/>
  <c r="AC9" i="49"/>
  <c r="AD9" i="49" s="1"/>
  <c r="T11" i="49"/>
  <c r="AC11" i="49"/>
  <c r="AB11" i="49"/>
  <c r="AC13" i="49"/>
  <c r="AB13" i="49"/>
  <c r="AC23" i="49"/>
  <c r="AB23" i="49"/>
  <c r="T23" i="49"/>
  <c r="S12" i="49"/>
  <c r="T12" i="49" s="1"/>
  <c r="W12" i="49"/>
  <c r="AC14" i="49"/>
  <c r="AD14" i="49" s="1"/>
  <c r="AB14" i="49"/>
  <c r="S18" i="49"/>
  <c r="T18" i="49" s="1"/>
  <c r="W18" i="49"/>
  <c r="AB19" i="49"/>
  <c r="T19" i="49"/>
  <c r="AC19" i="49"/>
  <c r="W13" i="49"/>
  <c r="S13" i="49"/>
  <c r="AD13" i="49"/>
  <c r="T13" i="49" s="1"/>
  <c r="AC15" i="49"/>
  <c r="AD15" i="49" s="1"/>
  <c r="T15" i="49" s="1"/>
  <c r="AB15" i="49"/>
  <c r="S19" i="49"/>
  <c r="W19" i="49"/>
  <c r="AB20" i="49"/>
  <c r="AC20" i="49"/>
  <c r="T20" i="49"/>
  <c r="S17" i="49"/>
  <c r="T17" i="49" s="1"/>
  <c r="S14" i="49"/>
  <c r="T14" i="49" s="1"/>
  <c r="W22" i="49"/>
  <c r="T17" i="45"/>
  <c r="T19" i="45"/>
  <c r="T23" i="45"/>
  <c r="T24" i="45"/>
  <c r="T13" i="44"/>
  <c r="T19" i="44"/>
  <c r="T23" i="44"/>
  <c r="T24" i="44"/>
  <c r="T12" i="43"/>
  <c r="T14" i="43"/>
  <c r="T20" i="43"/>
  <c r="T22" i="43"/>
  <c r="T23" i="43"/>
  <c r="T24" i="43"/>
  <c r="T11" i="34"/>
  <c r="T19" i="34"/>
  <c r="T20" i="34"/>
  <c r="T21" i="34"/>
  <c r="T22" i="34"/>
  <c r="T23" i="34"/>
  <c r="T24" i="34"/>
  <c r="T17" i="42"/>
  <c r="T18" i="42"/>
  <c r="T22" i="42"/>
  <c r="B41" i="46"/>
  <c r="C41" i="46"/>
  <c r="D41" i="46"/>
  <c r="E41" i="46"/>
  <c r="U41" i="46" s="1"/>
  <c r="F41" i="46"/>
  <c r="G41" i="46"/>
  <c r="H41" i="46"/>
  <c r="I41" i="46"/>
  <c r="J41" i="46"/>
  <c r="K41" i="46"/>
  <c r="L41" i="46"/>
  <c r="M41" i="46"/>
  <c r="N41" i="46"/>
  <c r="O41" i="46"/>
  <c r="B42" i="46"/>
  <c r="C42" i="46"/>
  <c r="D42" i="46"/>
  <c r="E42" i="46"/>
  <c r="U42" i="46" s="1"/>
  <c r="F42" i="46"/>
  <c r="G42" i="46"/>
  <c r="H42" i="46"/>
  <c r="I42" i="46"/>
  <c r="J42" i="46"/>
  <c r="K42" i="46"/>
  <c r="L42" i="46"/>
  <c r="M42" i="46"/>
  <c r="N42" i="46"/>
  <c r="O42" i="46"/>
  <c r="B43" i="46"/>
  <c r="C43" i="46"/>
  <c r="D43" i="46"/>
  <c r="E43" i="46"/>
  <c r="U43" i="46" s="1"/>
  <c r="F43" i="46"/>
  <c r="G43" i="46"/>
  <c r="H43" i="46"/>
  <c r="I43" i="46"/>
  <c r="J43" i="46"/>
  <c r="K43" i="46"/>
  <c r="L43" i="46"/>
  <c r="M43" i="46"/>
  <c r="N43" i="46"/>
  <c r="O43" i="46"/>
  <c r="B44" i="46"/>
  <c r="C44" i="46"/>
  <c r="D44" i="46"/>
  <c r="E44" i="46"/>
  <c r="U44" i="46" s="1"/>
  <c r="F44" i="46"/>
  <c r="G44" i="46"/>
  <c r="H44" i="46"/>
  <c r="I44" i="46"/>
  <c r="J44" i="46"/>
  <c r="K44" i="46"/>
  <c r="L44" i="46"/>
  <c r="M44" i="46"/>
  <c r="N44" i="46"/>
  <c r="O44" i="46"/>
  <c r="B45" i="46"/>
  <c r="C45" i="46"/>
  <c r="D45" i="46"/>
  <c r="E45" i="46"/>
  <c r="U45" i="46" s="1"/>
  <c r="F45" i="46"/>
  <c r="G45" i="46"/>
  <c r="H45" i="46"/>
  <c r="I45" i="46"/>
  <c r="J45" i="46"/>
  <c r="K45" i="46"/>
  <c r="L45" i="46"/>
  <c r="M45" i="46"/>
  <c r="N45" i="46"/>
  <c r="O45" i="46"/>
  <c r="B46" i="46"/>
  <c r="C46" i="46"/>
  <c r="D46" i="46"/>
  <c r="E46" i="46"/>
  <c r="U46" i="46" s="1"/>
  <c r="F46" i="46"/>
  <c r="G46" i="46"/>
  <c r="H46" i="46"/>
  <c r="I46" i="46"/>
  <c r="J46" i="46"/>
  <c r="K46" i="46"/>
  <c r="L46" i="46"/>
  <c r="M46" i="46"/>
  <c r="N46" i="46"/>
  <c r="O46" i="46"/>
  <c r="B47" i="46"/>
  <c r="C47" i="46"/>
  <c r="D47" i="46"/>
  <c r="E47" i="46"/>
  <c r="U47" i="46" s="1"/>
  <c r="F47" i="46"/>
  <c r="G47" i="46"/>
  <c r="H47" i="46"/>
  <c r="I47" i="46"/>
  <c r="J47" i="46"/>
  <c r="K47" i="46"/>
  <c r="L47" i="46"/>
  <c r="M47" i="46"/>
  <c r="N47" i="46"/>
  <c r="O47" i="46"/>
  <c r="B48" i="46"/>
  <c r="C48" i="46"/>
  <c r="D48" i="46"/>
  <c r="E48" i="46"/>
  <c r="U48" i="46" s="1"/>
  <c r="F48" i="46"/>
  <c r="G48" i="46"/>
  <c r="H48" i="46"/>
  <c r="I48" i="46"/>
  <c r="J48" i="46"/>
  <c r="K48" i="46"/>
  <c r="L48" i="46"/>
  <c r="M48" i="46"/>
  <c r="N48" i="46"/>
  <c r="O48" i="46"/>
  <c r="B49" i="46"/>
  <c r="C49" i="46"/>
  <c r="D49" i="46"/>
  <c r="E49" i="46"/>
  <c r="U49" i="46" s="1"/>
  <c r="F49" i="46"/>
  <c r="G49" i="46"/>
  <c r="H49" i="46"/>
  <c r="I49" i="46"/>
  <c r="J49" i="46"/>
  <c r="K49" i="46"/>
  <c r="L49" i="46"/>
  <c r="M49" i="46"/>
  <c r="N49" i="46"/>
  <c r="O49" i="46"/>
  <c r="B50" i="46"/>
  <c r="C50" i="46"/>
  <c r="D50" i="46"/>
  <c r="E50" i="46"/>
  <c r="U50" i="46" s="1"/>
  <c r="F50" i="46"/>
  <c r="G50" i="46"/>
  <c r="H50" i="46"/>
  <c r="I50" i="46"/>
  <c r="J50" i="46"/>
  <c r="K50" i="46"/>
  <c r="L50" i="46"/>
  <c r="M50" i="46"/>
  <c r="N50" i="46"/>
  <c r="O50" i="46"/>
  <c r="B33" i="46"/>
  <c r="C33" i="46"/>
  <c r="D33" i="46"/>
  <c r="E33" i="46"/>
  <c r="U33" i="46" s="1"/>
  <c r="F33" i="46"/>
  <c r="G33" i="46"/>
  <c r="H33" i="46"/>
  <c r="I33" i="46"/>
  <c r="J33" i="46"/>
  <c r="K33" i="46"/>
  <c r="L33" i="46"/>
  <c r="M33" i="46"/>
  <c r="N33" i="46"/>
  <c r="O33" i="46"/>
  <c r="B34" i="46"/>
  <c r="C34" i="46"/>
  <c r="D34" i="46"/>
  <c r="E34" i="46"/>
  <c r="U34" i="46" s="1"/>
  <c r="F34" i="46"/>
  <c r="G34" i="46"/>
  <c r="H34" i="46"/>
  <c r="I34" i="46"/>
  <c r="J34" i="46"/>
  <c r="K34" i="46"/>
  <c r="L34" i="46"/>
  <c r="M34" i="46"/>
  <c r="N34" i="46"/>
  <c r="O34" i="46"/>
  <c r="B35" i="46"/>
  <c r="C35" i="46"/>
  <c r="D35" i="46"/>
  <c r="E35" i="46"/>
  <c r="U35" i="46" s="1"/>
  <c r="F35" i="46"/>
  <c r="G35" i="46"/>
  <c r="H35" i="46"/>
  <c r="I35" i="46"/>
  <c r="J35" i="46"/>
  <c r="K35" i="46"/>
  <c r="L35" i="46"/>
  <c r="M35" i="46"/>
  <c r="N35" i="46"/>
  <c r="O35" i="46"/>
  <c r="B36" i="46"/>
  <c r="C36" i="46"/>
  <c r="D36" i="46"/>
  <c r="E36" i="46"/>
  <c r="U36" i="46" s="1"/>
  <c r="F36" i="46"/>
  <c r="G36" i="46"/>
  <c r="H36" i="46"/>
  <c r="I36" i="46"/>
  <c r="J36" i="46"/>
  <c r="K36" i="46"/>
  <c r="L36" i="46"/>
  <c r="M36" i="46"/>
  <c r="N36" i="46"/>
  <c r="O36" i="46"/>
  <c r="B37" i="46"/>
  <c r="C37" i="46"/>
  <c r="D37" i="46"/>
  <c r="E37" i="46"/>
  <c r="U37" i="46" s="1"/>
  <c r="F37" i="46"/>
  <c r="G37" i="46"/>
  <c r="H37" i="46"/>
  <c r="I37" i="46"/>
  <c r="J37" i="46"/>
  <c r="K37" i="46"/>
  <c r="L37" i="46"/>
  <c r="M37" i="46"/>
  <c r="N37" i="46"/>
  <c r="O37" i="46"/>
  <c r="B38" i="46"/>
  <c r="C38" i="46"/>
  <c r="D38" i="46"/>
  <c r="E38" i="46"/>
  <c r="U38" i="46" s="1"/>
  <c r="F38" i="46"/>
  <c r="G38" i="46"/>
  <c r="H38" i="46"/>
  <c r="I38" i="46"/>
  <c r="J38" i="46"/>
  <c r="K38" i="46"/>
  <c r="L38" i="46"/>
  <c r="M38" i="46"/>
  <c r="N38" i="46"/>
  <c r="O38" i="46"/>
  <c r="B39" i="46"/>
  <c r="C39" i="46"/>
  <c r="D39" i="46"/>
  <c r="E39" i="46"/>
  <c r="U39" i="46" s="1"/>
  <c r="F39" i="46"/>
  <c r="G39" i="46"/>
  <c r="H39" i="46"/>
  <c r="I39" i="46"/>
  <c r="J39" i="46"/>
  <c r="K39" i="46"/>
  <c r="L39" i="46"/>
  <c r="M39" i="46"/>
  <c r="N39" i="46"/>
  <c r="O39" i="46"/>
  <c r="B40" i="46"/>
  <c r="C40" i="46"/>
  <c r="D40" i="46"/>
  <c r="E40" i="46"/>
  <c r="U40" i="46" s="1"/>
  <c r="F40" i="46"/>
  <c r="G40" i="46"/>
  <c r="H40" i="46"/>
  <c r="I40" i="46"/>
  <c r="J40" i="46"/>
  <c r="K40" i="46"/>
  <c r="L40" i="46"/>
  <c r="M40" i="46"/>
  <c r="N40" i="46"/>
  <c r="O40" i="46"/>
  <c r="C32" i="46"/>
  <c r="D32" i="46"/>
  <c r="E32" i="46"/>
  <c r="U32" i="46" s="1"/>
  <c r="F32" i="46"/>
  <c r="G32" i="46"/>
  <c r="H32" i="46"/>
  <c r="I32" i="46"/>
  <c r="J32" i="46"/>
  <c r="K32" i="46"/>
  <c r="L32" i="46"/>
  <c r="M32" i="46"/>
  <c r="N32" i="46"/>
  <c r="O32" i="46"/>
  <c r="B32" i="46"/>
  <c r="B23" i="46"/>
  <c r="C23" i="46"/>
  <c r="D23" i="46"/>
  <c r="E23" i="46"/>
  <c r="U23" i="46" s="1"/>
  <c r="F23" i="46"/>
  <c r="G23" i="46"/>
  <c r="H23" i="46"/>
  <c r="I23" i="46"/>
  <c r="J23" i="46"/>
  <c r="K23" i="46"/>
  <c r="L23" i="46"/>
  <c r="M23" i="46"/>
  <c r="N23" i="46"/>
  <c r="O23" i="46"/>
  <c r="B24" i="46"/>
  <c r="C24" i="46"/>
  <c r="D24" i="46"/>
  <c r="E24" i="46"/>
  <c r="U24" i="46" s="1"/>
  <c r="F24" i="46"/>
  <c r="G24" i="46"/>
  <c r="H24" i="46"/>
  <c r="I24" i="46"/>
  <c r="J24" i="46"/>
  <c r="K24" i="46"/>
  <c r="L24" i="46"/>
  <c r="M24" i="46"/>
  <c r="N24" i="46"/>
  <c r="O24" i="46"/>
  <c r="B25" i="46"/>
  <c r="C25" i="46"/>
  <c r="D25" i="46"/>
  <c r="E25" i="46"/>
  <c r="U25" i="46" s="1"/>
  <c r="F25" i="46"/>
  <c r="G25" i="46"/>
  <c r="H25" i="46"/>
  <c r="I25" i="46"/>
  <c r="J25" i="46"/>
  <c r="K25" i="46"/>
  <c r="L25" i="46"/>
  <c r="M25" i="46"/>
  <c r="N25" i="46"/>
  <c r="O25" i="46"/>
  <c r="B26" i="46"/>
  <c r="C26" i="46"/>
  <c r="D26" i="46"/>
  <c r="E26" i="46"/>
  <c r="U26" i="46" s="1"/>
  <c r="F26" i="46"/>
  <c r="G26" i="46"/>
  <c r="H26" i="46"/>
  <c r="I26" i="46"/>
  <c r="J26" i="46"/>
  <c r="K26" i="46"/>
  <c r="L26" i="46"/>
  <c r="M26" i="46"/>
  <c r="N26" i="46"/>
  <c r="O26" i="46"/>
  <c r="B27" i="46"/>
  <c r="C27" i="46"/>
  <c r="D27" i="46"/>
  <c r="E27" i="46"/>
  <c r="U27" i="46" s="1"/>
  <c r="F27" i="46"/>
  <c r="G27" i="46"/>
  <c r="H27" i="46"/>
  <c r="I27" i="46"/>
  <c r="J27" i="46"/>
  <c r="K27" i="46"/>
  <c r="L27" i="46"/>
  <c r="M27" i="46"/>
  <c r="N27" i="46"/>
  <c r="O27" i="46"/>
  <c r="B28" i="46"/>
  <c r="C28" i="46"/>
  <c r="D28" i="46"/>
  <c r="E28" i="46"/>
  <c r="U28" i="46" s="1"/>
  <c r="F28" i="46"/>
  <c r="G28" i="46"/>
  <c r="H28" i="46"/>
  <c r="I28" i="46"/>
  <c r="J28" i="46"/>
  <c r="K28" i="46"/>
  <c r="L28" i="46"/>
  <c r="M28" i="46"/>
  <c r="N28" i="46"/>
  <c r="O28" i="46"/>
  <c r="B29" i="46"/>
  <c r="C29" i="46"/>
  <c r="D29" i="46"/>
  <c r="E29" i="46"/>
  <c r="U29" i="46" s="1"/>
  <c r="F29" i="46"/>
  <c r="G29" i="46"/>
  <c r="H29" i="46"/>
  <c r="I29" i="46"/>
  <c r="J29" i="46"/>
  <c r="K29" i="46"/>
  <c r="L29" i="46"/>
  <c r="M29" i="46"/>
  <c r="N29" i="46"/>
  <c r="O29" i="46"/>
  <c r="B30" i="46"/>
  <c r="C30" i="46"/>
  <c r="D30" i="46"/>
  <c r="E30" i="46"/>
  <c r="U30" i="46" s="1"/>
  <c r="F30" i="46"/>
  <c r="G30" i="46"/>
  <c r="H30" i="46"/>
  <c r="I30" i="46"/>
  <c r="J30" i="46"/>
  <c r="K30" i="46"/>
  <c r="L30" i="46"/>
  <c r="M30" i="46"/>
  <c r="N30" i="46"/>
  <c r="O30" i="46"/>
  <c r="B31" i="46"/>
  <c r="C31" i="46"/>
  <c r="D31" i="46"/>
  <c r="E31" i="46"/>
  <c r="U31" i="46" s="1"/>
  <c r="F31" i="46"/>
  <c r="G31" i="46"/>
  <c r="H31" i="46"/>
  <c r="I31" i="46"/>
  <c r="J31" i="46"/>
  <c r="K31" i="46"/>
  <c r="L31" i="46"/>
  <c r="M31" i="46"/>
  <c r="N31" i="46"/>
  <c r="O31" i="46"/>
  <c r="C22" i="46"/>
  <c r="D22" i="46"/>
  <c r="E22" i="46"/>
  <c r="U22" i="46" s="1"/>
  <c r="F22" i="46"/>
  <c r="G22" i="46"/>
  <c r="H22" i="46"/>
  <c r="I22" i="46"/>
  <c r="J22" i="46"/>
  <c r="K22" i="46"/>
  <c r="L22" i="46"/>
  <c r="M22" i="46"/>
  <c r="N22" i="46"/>
  <c r="O22" i="46"/>
  <c r="B22" i="46"/>
  <c r="B14" i="46"/>
  <c r="C14" i="46"/>
  <c r="D14" i="46"/>
  <c r="E14" i="46"/>
  <c r="U14" i="46" s="1"/>
  <c r="F14" i="46"/>
  <c r="G14" i="46"/>
  <c r="H14" i="46"/>
  <c r="I14" i="46"/>
  <c r="J14" i="46"/>
  <c r="K14" i="46"/>
  <c r="L14" i="46"/>
  <c r="M14" i="46"/>
  <c r="N14" i="46"/>
  <c r="O14" i="46"/>
  <c r="B15" i="46"/>
  <c r="C15" i="46"/>
  <c r="D15" i="46"/>
  <c r="E15" i="46"/>
  <c r="U15" i="46" s="1"/>
  <c r="F15" i="46"/>
  <c r="G15" i="46"/>
  <c r="H15" i="46"/>
  <c r="I15" i="46"/>
  <c r="J15" i="46"/>
  <c r="K15" i="46"/>
  <c r="L15" i="46"/>
  <c r="M15" i="46"/>
  <c r="N15" i="46"/>
  <c r="O15" i="46"/>
  <c r="B16" i="46"/>
  <c r="C16" i="46"/>
  <c r="D16" i="46"/>
  <c r="E16" i="46"/>
  <c r="U16" i="46" s="1"/>
  <c r="F16" i="46"/>
  <c r="G16" i="46"/>
  <c r="H16" i="46"/>
  <c r="I16" i="46"/>
  <c r="J16" i="46"/>
  <c r="K16" i="46"/>
  <c r="L16" i="46"/>
  <c r="M16" i="46"/>
  <c r="N16" i="46"/>
  <c r="O16" i="46"/>
  <c r="B17" i="46"/>
  <c r="C17" i="46"/>
  <c r="D17" i="46"/>
  <c r="E17" i="46"/>
  <c r="U17" i="46" s="1"/>
  <c r="F17" i="46"/>
  <c r="G17" i="46"/>
  <c r="H17" i="46"/>
  <c r="I17" i="46"/>
  <c r="J17" i="46"/>
  <c r="K17" i="46"/>
  <c r="L17" i="46"/>
  <c r="M17" i="46"/>
  <c r="N17" i="46"/>
  <c r="O17" i="46"/>
  <c r="B18" i="46"/>
  <c r="C18" i="46"/>
  <c r="D18" i="46"/>
  <c r="E18" i="46"/>
  <c r="U18" i="46" s="1"/>
  <c r="F18" i="46"/>
  <c r="G18" i="46"/>
  <c r="H18" i="46"/>
  <c r="I18" i="46"/>
  <c r="J18" i="46"/>
  <c r="K18" i="46"/>
  <c r="L18" i="46"/>
  <c r="M18" i="46"/>
  <c r="N18" i="46"/>
  <c r="O18" i="46"/>
  <c r="B19" i="46"/>
  <c r="C19" i="46"/>
  <c r="D19" i="46"/>
  <c r="E19" i="46"/>
  <c r="U19" i="46" s="1"/>
  <c r="F19" i="46"/>
  <c r="G19" i="46"/>
  <c r="H19" i="46"/>
  <c r="I19" i="46"/>
  <c r="J19" i="46"/>
  <c r="K19" i="46"/>
  <c r="L19" i="46"/>
  <c r="M19" i="46"/>
  <c r="N19" i="46"/>
  <c r="O19" i="46"/>
  <c r="B20" i="46"/>
  <c r="C20" i="46"/>
  <c r="D20" i="46"/>
  <c r="E20" i="46"/>
  <c r="U20" i="46" s="1"/>
  <c r="F20" i="46"/>
  <c r="G20" i="46"/>
  <c r="H20" i="46"/>
  <c r="I20" i="46"/>
  <c r="J20" i="46"/>
  <c r="K20" i="46"/>
  <c r="L20" i="46"/>
  <c r="M20" i="46"/>
  <c r="N20" i="46"/>
  <c r="O20" i="46"/>
  <c r="B21" i="46"/>
  <c r="C21" i="46"/>
  <c r="D21" i="46"/>
  <c r="E21" i="46"/>
  <c r="U21" i="46" s="1"/>
  <c r="F21" i="46"/>
  <c r="G21" i="46"/>
  <c r="H21" i="46"/>
  <c r="I21" i="46"/>
  <c r="J21" i="46"/>
  <c r="K21" i="46"/>
  <c r="L21" i="46"/>
  <c r="M21" i="46"/>
  <c r="N21" i="46"/>
  <c r="O21" i="46"/>
  <c r="C13" i="46"/>
  <c r="D13" i="46"/>
  <c r="E13" i="46"/>
  <c r="U13" i="46" s="1"/>
  <c r="F13" i="46"/>
  <c r="G13" i="46"/>
  <c r="H13" i="46"/>
  <c r="I13" i="46"/>
  <c r="J13" i="46"/>
  <c r="K13" i="46"/>
  <c r="L13" i="46"/>
  <c r="M13" i="46"/>
  <c r="N13" i="46"/>
  <c r="O13" i="46"/>
  <c r="B13" i="46"/>
  <c r="B3" i="46"/>
  <c r="C3" i="46"/>
  <c r="D3" i="46"/>
  <c r="E3" i="46"/>
  <c r="U3" i="46" s="1"/>
  <c r="F3" i="46"/>
  <c r="G3" i="46"/>
  <c r="H3" i="46"/>
  <c r="I3" i="46"/>
  <c r="J3" i="46"/>
  <c r="K3" i="46"/>
  <c r="L3" i="46"/>
  <c r="M3" i="46"/>
  <c r="N3" i="46"/>
  <c r="O3" i="46"/>
  <c r="B4" i="46"/>
  <c r="C4" i="46"/>
  <c r="D4" i="46"/>
  <c r="E4" i="46"/>
  <c r="U4" i="46" s="1"/>
  <c r="F4" i="46"/>
  <c r="G4" i="46"/>
  <c r="H4" i="46"/>
  <c r="I4" i="46"/>
  <c r="J4" i="46"/>
  <c r="K4" i="46"/>
  <c r="L4" i="46"/>
  <c r="M4" i="46"/>
  <c r="N4" i="46"/>
  <c r="O4" i="46"/>
  <c r="B5" i="46"/>
  <c r="C5" i="46"/>
  <c r="D5" i="46"/>
  <c r="E5" i="46"/>
  <c r="U5" i="46" s="1"/>
  <c r="F5" i="46"/>
  <c r="G5" i="46"/>
  <c r="H5" i="46"/>
  <c r="I5" i="46"/>
  <c r="J5" i="46"/>
  <c r="K5" i="46"/>
  <c r="L5" i="46"/>
  <c r="M5" i="46"/>
  <c r="N5" i="46"/>
  <c r="O5" i="46"/>
  <c r="B6" i="46"/>
  <c r="C6" i="46"/>
  <c r="D6" i="46"/>
  <c r="E6" i="46"/>
  <c r="U6" i="46" s="1"/>
  <c r="F6" i="46"/>
  <c r="G6" i="46"/>
  <c r="H6" i="46"/>
  <c r="I6" i="46"/>
  <c r="J6" i="46"/>
  <c r="K6" i="46"/>
  <c r="L6" i="46"/>
  <c r="M6" i="46"/>
  <c r="N6" i="46"/>
  <c r="O6" i="46"/>
  <c r="B7" i="46"/>
  <c r="C7" i="46"/>
  <c r="D7" i="46"/>
  <c r="E7" i="46"/>
  <c r="U7" i="46" s="1"/>
  <c r="F7" i="46"/>
  <c r="G7" i="46"/>
  <c r="H7" i="46"/>
  <c r="I7" i="46"/>
  <c r="J7" i="46"/>
  <c r="K7" i="46"/>
  <c r="L7" i="46"/>
  <c r="M7" i="46"/>
  <c r="N7" i="46"/>
  <c r="O7" i="46"/>
  <c r="B8" i="46"/>
  <c r="C8" i="46"/>
  <c r="D8" i="46"/>
  <c r="E8" i="46"/>
  <c r="U8" i="46" s="1"/>
  <c r="F8" i="46"/>
  <c r="G8" i="46"/>
  <c r="H8" i="46"/>
  <c r="I8" i="46"/>
  <c r="J8" i="46"/>
  <c r="K8" i="46"/>
  <c r="L8" i="46"/>
  <c r="M8" i="46"/>
  <c r="N8" i="46"/>
  <c r="O8" i="46"/>
  <c r="B9" i="46"/>
  <c r="C9" i="46"/>
  <c r="D9" i="46"/>
  <c r="E9" i="46"/>
  <c r="U9" i="46" s="1"/>
  <c r="F9" i="46"/>
  <c r="G9" i="46"/>
  <c r="H9" i="46"/>
  <c r="I9" i="46"/>
  <c r="J9" i="46"/>
  <c r="K9" i="46"/>
  <c r="L9" i="46"/>
  <c r="M9" i="46"/>
  <c r="N9" i="46"/>
  <c r="O9" i="46"/>
  <c r="B10" i="46"/>
  <c r="C10" i="46"/>
  <c r="D10" i="46"/>
  <c r="E10" i="46"/>
  <c r="U10" i="46" s="1"/>
  <c r="F10" i="46"/>
  <c r="G10" i="46"/>
  <c r="H10" i="46"/>
  <c r="I10" i="46"/>
  <c r="J10" i="46"/>
  <c r="K10" i="46"/>
  <c r="L10" i="46"/>
  <c r="M10" i="46"/>
  <c r="N10" i="46"/>
  <c r="O10" i="46"/>
  <c r="B11" i="46"/>
  <c r="C11" i="46"/>
  <c r="D11" i="46"/>
  <c r="E11" i="46"/>
  <c r="U11" i="46" s="1"/>
  <c r="F11" i="46"/>
  <c r="G11" i="46"/>
  <c r="H11" i="46"/>
  <c r="I11" i="46"/>
  <c r="J11" i="46"/>
  <c r="K11" i="46"/>
  <c r="L11" i="46"/>
  <c r="M11" i="46"/>
  <c r="N11" i="46"/>
  <c r="O11" i="46"/>
  <c r="B12" i="46"/>
  <c r="C12" i="46"/>
  <c r="D12" i="46"/>
  <c r="E12" i="46"/>
  <c r="U12" i="46" s="1"/>
  <c r="F12" i="46"/>
  <c r="G12" i="46"/>
  <c r="H12" i="46"/>
  <c r="I12" i="46"/>
  <c r="J12" i="46"/>
  <c r="K12" i="46"/>
  <c r="L12" i="46"/>
  <c r="M12" i="46"/>
  <c r="N12" i="46"/>
  <c r="O12" i="46"/>
  <c r="AA25" i="45"/>
  <c r="Z25" i="45"/>
  <c r="Y24" i="45"/>
  <c r="AD24" i="45" s="1"/>
  <c r="X24" i="45"/>
  <c r="Z24" i="45" s="1"/>
  <c r="AA24" i="45" s="1"/>
  <c r="W24" i="45"/>
  <c r="R24" i="45"/>
  <c r="S24" i="45" s="1"/>
  <c r="Q24" i="45"/>
  <c r="P24" i="45"/>
  <c r="Y23" i="45"/>
  <c r="AD23" i="45" s="1"/>
  <c r="X23" i="45"/>
  <c r="Z23" i="45" s="1"/>
  <c r="AA23" i="45" s="1"/>
  <c r="R23" i="45"/>
  <c r="S23" i="45" s="1"/>
  <c r="Q23" i="45"/>
  <c r="P23" i="45"/>
  <c r="Z22" i="45"/>
  <c r="AA22" i="45" s="1"/>
  <c r="Y22" i="45"/>
  <c r="X22" i="45"/>
  <c r="Q22" i="45"/>
  <c r="Q50" i="46" s="1"/>
  <c r="P22" i="45"/>
  <c r="Y21" i="45"/>
  <c r="X21" i="45"/>
  <c r="Z21" i="45" s="1"/>
  <c r="AA21" i="45" s="1"/>
  <c r="Q21" i="45"/>
  <c r="Q49" i="46" s="1"/>
  <c r="P21" i="45"/>
  <c r="Y20" i="45"/>
  <c r="X20" i="45"/>
  <c r="Z20" i="45" s="1"/>
  <c r="AA20" i="45" s="1"/>
  <c r="Q20" i="45"/>
  <c r="Q48" i="46" s="1"/>
  <c r="P20" i="45"/>
  <c r="Y19" i="45"/>
  <c r="AD19" i="45" s="1"/>
  <c r="X19" i="45"/>
  <c r="Z19" i="45" s="1"/>
  <c r="AA19" i="45" s="1"/>
  <c r="Q19" i="45"/>
  <c r="P19" i="45"/>
  <c r="R19" i="45" s="1"/>
  <c r="Z18" i="45"/>
  <c r="AA18" i="45" s="1"/>
  <c r="Y18" i="45"/>
  <c r="X18" i="45"/>
  <c r="Q18" i="45"/>
  <c r="Q47" i="46" s="1"/>
  <c r="P18" i="45"/>
  <c r="Z17" i="45"/>
  <c r="AA17" i="45" s="1"/>
  <c r="Y17" i="45"/>
  <c r="AD17" i="45" s="1"/>
  <c r="X17" i="45"/>
  <c r="Q17" i="45"/>
  <c r="P17" i="45"/>
  <c r="R17" i="45" s="1"/>
  <c r="Y16" i="45"/>
  <c r="X16" i="45"/>
  <c r="Z16" i="45" s="1"/>
  <c r="AA16" i="45" s="1"/>
  <c r="Q16" i="45"/>
  <c r="Q46" i="46" s="1"/>
  <c r="P16" i="45"/>
  <c r="Z15" i="45"/>
  <c r="AA15" i="45" s="1"/>
  <c r="Y15" i="45"/>
  <c r="X15" i="45"/>
  <c r="Q15" i="45"/>
  <c r="Q45" i="46" s="1"/>
  <c r="P15" i="45"/>
  <c r="Z14" i="45"/>
  <c r="AA14" i="45" s="1"/>
  <c r="T14" i="45" s="1"/>
  <c r="Y14" i="45"/>
  <c r="X14" i="45"/>
  <c r="Q14" i="45"/>
  <c r="P14" i="45"/>
  <c r="R14" i="45" s="1"/>
  <c r="Y13" i="45"/>
  <c r="X13" i="45"/>
  <c r="Z13" i="45" s="1"/>
  <c r="AA13" i="45" s="1"/>
  <c r="Q13" i="45"/>
  <c r="Q44" i="46" s="1"/>
  <c r="P13" i="45"/>
  <c r="Y12" i="45"/>
  <c r="X12" i="45"/>
  <c r="Z12" i="45" s="1"/>
  <c r="AA12" i="45" s="1"/>
  <c r="Q12" i="45"/>
  <c r="Q43" i="46" s="1"/>
  <c r="P12" i="45"/>
  <c r="P43" i="46" s="1"/>
  <c r="Y11" i="45"/>
  <c r="X11" i="45"/>
  <c r="Z11" i="45" s="1"/>
  <c r="AA11" i="45" s="1"/>
  <c r="Q11" i="45"/>
  <c r="Q42" i="46" s="1"/>
  <c r="P11" i="45"/>
  <c r="Z10" i="45"/>
  <c r="AA10" i="45" s="1"/>
  <c r="Y10" i="45"/>
  <c r="X10" i="45"/>
  <c r="Q10" i="45"/>
  <c r="Q41" i="46" s="1"/>
  <c r="P10" i="45"/>
  <c r="Z9" i="45"/>
  <c r="AA9" i="45" s="1"/>
  <c r="T9" i="45" s="1"/>
  <c r="Y9" i="45"/>
  <c r="X9" i="45"/>
  <c r="Q9" i="45"/>
  <c r="P9" i="45"/>
  <c r="R9" i="45" s="1"/>
  <c r="AA25" i="44"/>
  <c r="Z25" i="44"/>
  <c r="Y24" i="44"/>
  <c r="AD24" i="44" s="1"/>
  <c r="X24" i="44"/>
  <c r="Z24" i="44" s="1"/>
  <c r="AA24" i="44" s="1"/>
  <c r="Q24" i="44"/>
  <c r="P24" i="44"/>
  <c r="R24" i="44" s="1"/>
  <c r="AD23" i="44"/>
  <c r="Y23" i="44"/>
  <c r="X23" i="44"/>
  <c r="Z23" i="44" s="1"/>
  <c r="AA23" i="44" s="1"/>
  <c r="R23" i="44"/>
  <c r="S23" i="44" s="1"/>
  <c r="Q23" i="44"/>
  <c r="P23" i="44"/>
  <c r="Y22" i="44"/>
  <c r="X22" i="44"/>
  <c r="Z22" i="44" s="1"/>
  <c r="AA22" i="44" s="1"/>
  <c r="Q22" i="44"/>
  <c r="Q40" i="46" s="1"/>
  <c r="P22" i="44"/>
  <c r="Y21" i="44"/>
  <c r="X21" i="44"/>
  <c r="Z21" i="44" s="1"/>
  <c r="AA21" i="44" s="1"/>
  <c r="Q21" i="44"/>
  <c r="Q39" i="46" s="1"/>
  <c r="P21" i="44"/>
  <c r="Z20" i="44"/>
  <c r="AA20" i="44" s="1"/>
  <c r="Y20" i="44"/>
  <c r="X20" i="44"/>
  <c r="Q20" i="44"/>
  <c r="Q38" i="46" s="1"/>
  <c r="P20" i="44"/>
  <c r="R20" i="44" s="1"/>
  <c r="R38" i="46" s="1"/>
  <c r="Z19" i="44"/>
  <c r="AA19" i="44" s="1"/>
  <c r="Y19" i="44"/>
  <c r="AD19" i="44" s="1"/>
  <c r="X19" i="44"/>
  <c r="Q19" i="44"/>
  <c r="P19" i="44"/>
  <c r="R19" i="44" s="1"/>
  <c r="Y18" i="44"/>
  <c r="X18" i="44"/>
  <c r="Z18" i="44" s="1"/>
  <c r="AA18" i="44" s="1"/>
  <c r="Q18" i="44"/>
  <c r="Q37" i="46" s="1"/>
  <c r="P18" i="44"/>
  <c r="R18" i="44" s="1"/>
  <c r="Z17" i="44"/>
  <c r="AA17" i="44" s="1"/>
  <c r="Y17" i="44"/>
  <c r="X17" i="44"/>
  <c r="Q17" i="44"/>
  <c r="Q36" i="46" s="1"/>
  <c r="P17" i="44"/>
  <c r="P36" i="46" s="1"/>
  <c r="Z16" i="44"/>
  <c r="AA16" i="44" s="1"/>
  <c r="Y16" i="44"/>
  <c r="X16" i="44"/>
  <c r="Q16" i="44"/>
  <c r="Q35" i="46" s="1"/>
  <c r="P16" i="44"/>
  <c r="Z15" i="44"/>
  <c r="AA15" i="44" s="1"/>
  <c r="T15" i="44" s="1"/>
  <c r="Y15" i="44"/>
  <c r="X15" i="44"/>
  <c r="R15" i="44"/>
  <c r="S15" i="44" s="1"/>
  <c r="Q15" i="44"/>
  <c r="P15" i="44"/>
  <c r="Y14" i="44"/>
  <c r="X14" i="44"/>
  <c r="Z14" i="44" s="1"/>
  <c r="AA14" i="44" s="1"/>
  <c r="Q14" i="44"/>
  <c r="Q34" i="46" s="1"/>
  <c r="P14" i="44"/>
  <c r="AD13" i="44"/>
  <c r="Y13" i="44"/>
  <c r="X13" i="44"/>
  <c r="Z13" i="44" s="1"/>
  <c r="AA13" i="44" s="1"/>
  <c r="S13" i="44"/>
  <c r="R13" i="44"/>
  <c r="W13" i="44" s="1"/>
  <c r="Q13" i="44"/>
  <c r="P13" i="44"/>
  <c r="Z12" i="44"/>
  <c r="AA12" i="44" s="1"/>
  <c r="Y12" i="44"/>
  <c r="X12" i="44"/>
  <c r="Q12" i="44"/>
  <c r="Q33" i="46" s="1"/>
  <c r="P12" i="44"/>
  <c r="Z11" i="44"/>
  <c r="AA11" i="44" s="1"/>
  <c r="T11" i="44" s="1"/>
  <c r="Y11" i="44"/>
  <c r="X11" i="44"/>
  <c r="Q11" i="44"/>
  <c r="P11" i="44"/>
  <c r="R11" i="44" s="1"/>
  <c r="Y10" i="44"/>
  <c r="X10" i="44"/>
  <c r="Z10" i="44" s="1"/>
  <c r="AA10" i="44" s="1"/>
  <c r="T10" i="44" s="1"/>
  <c r="W10" i="44"/>
  <c r="S10" i="44"/>
  <c r="R10" i="44"/>
  <c r="Q10" i="44"/>
  <c r="P10" i="44"/>
  <c r="Z9" i="44"/>
  <c r="AA9" i="44" s="1"/>
  <c r="Y9" i="44"/>
  <c r="X9" i="44"/>
  <c r="Q9" i="44"/>
  <c r="Q32" i="46" s="1"/>
  <c r="P9" i="44"/>
  <c r="P32" i="46" s="1"/>
  <c r="AA25" i="43"/>
  <c r="Z25" i="43"/>
  <c r="AD24" i="43"/>
  <c r="Y24" i="43"/>
  <c r="X24" i="43"/>
  <c r="Z24" i="43" s="1"/>
  <c r="AA24" i="43" s="1"/>
  <c r="Q24" i="43"/>
  <c r="P24" i="43"/>
  <c r="R24" i="43" s="1"/>
  <c r="AD23" i="43"/>
  <c r="Y23" i="43"/>
  <c r="X23" i="43"/>
  <c r="Z23" i="43" s="1"/>
  <c r="AA23" i="43" s="1"/>
  <c r="R23" i="43"/>
  <c r="S23" i="43" s="1"/>
  <c r="Q23" i="43"/>
  <c r="P23" i="43"/>
  <c r="Y22" i="43"/>
  <c r="AD22" i="43" s="1"/>
  <c r="X22" i="43"/>
  <c r="Z22" i="43" s="1"/>
  <c r="AA22" i="43" s="1"/>
  <c r="Q22" i="43"/>
  <c r="P22" i="43"/>
  <c r="R22" i="43" s="1"/>
  <c r="Y21" i="43"/>
  <c r="X21" i="43"/>
  <c r="Z21" i="43" s="1"/>
  <c r="AA21" i="43" s="1"/>
  <c r="Q21" i="43"/>
  <c r="Q31" i="46" s="1"/>
  <c r="P21" i="43"/>
  <c r="Z20" i="43"/>
  <c r="AA20" i="43" s="1"/>
  <c r="Y20" i="43"/>
  <c r="X20" i="43"/>
  <c r="Q20" i="43"/>
  <c r="P20" i="43"/>
  <c r="R20" i="43" s="1"/>
  <c r="Y19" i="43"/>
  <c r="X19" i="43"/>
  <c r="Z19" i="43" s="1"/>
  <c r="AA19" i="43" s="1"/>
  <c r="Q19" i="43"/>
  <c r="Q30" i="46" s="1"/>
  <c r="P19" i="43"/>
  <c r="Y18" i="43"/>
  <c r="X18" i="43"/>
  <c r="Z18" i="43" s="1"/>
  <c r="AA18" i="43" s="1"/>
  <c r="Q18" i="43"/>
  <c r="Q29" i="46" s="1"/>
  <c r="P18" i="43"/>
  <c r="P29" i="46" s="1"/>
  <c r="Z17" i="43"/>
  <c r="AA17" i="43" s="1"/>
  <c r="Y17" i="43"/>
  <c r="X17" i="43"/>
  <c r="Q17" i="43"/>
  <c r="Q28" i="46" s="1"/>
  <c r="P17" i="43"/>
  <c r="Y16" i="43"/>
  <c r="X16" i="43"/>
  <c r="Z16" i="43" s="1"/>
  <c r="AA16" i="43" s="1"/>
  <c r="Q16" i="43"/>
  <c r="Q27" i="46" s="1"/>
  <c r="P16" i="43"/>
  <c r="AA15" i="43"/>
  <c r="AC15" i="43" s="1"/>
  <c r="Z15" i="43"/>
  <c r="Y15" i="43"/>
  <c r="X15" i="43"/>
  <c r="Q15" i="43"/>
  <c r="Q26" i="46" s="1"/>
  <c r="P15" i="43"/>
  <c r="Y14" i="43"/>
  <c r="X14" i="43"/>
  <c r="Z14" i="43" s="1"/>
  <c r="AA14" i="43" s="1"/>
  <c r="Q14" i="43"/>
  <c r="P14" i="43"/>
  <c r="R14" i="43" s="1"/>
  <c r="Y13" i="43"/>
  <c r="X13" i="43"/>
  <c r="Z13" i="43" s="1"/>
  <c r="AA13" i="43" s="1"/>
  <c r="Q13" i="43"/>
  <c r="Q25" i="46" s="1"/>
  <c r="P13" i="43"/>
  <c r="P25" i="46" s="1"/>
  <c r="Z12" i="43"/>
  <c r="AA12" i="43" s="1"/>
  <c r="Y12" i="43"/>
  <c r="AD12" i="43" s="1"/>
  <c r="X12" i="43"/>
  <c r="Q12" i="43"/>
  <c r="P12" i="43"/>
  <c r="R12" i="43" s="1"/>
  <c r="Y11" i="43"/>
  <c r="X11" i="43"/>
  <c r="Z11" i="43" s="1"/>
  <c r="AA11" i="43" s="1"/>
  <c r="Q11" i="43"/>
  <c r="Q24" i="46" s="1"/>
  <c r="P11" i="43"/>
  <c r="Y10" i="43"/>
  <c r="X10" i="43"/>
  <c r="Z10" i="43" s="1"/>
  <c r="AA10" i="43" s="1"/>
  <c r="Q10" i="43"/>
  <c r="Q23" i="46" s="1"/>
  <c r="P10" i="43"/>
  <c r="P23" i="46" s="1"/>
  <c r="Y9" i="43"/>
  <c r="X9" i="43"/>
  <c r="Z9" i="43" s="1"/>
  <c r="AA9" i="43" s="1"/>
  <c r="Q9" i="43"/>
  <c r="Q22" i="46" s="1"/>
  <c r="P9" i="43"/>
  <c r="AA25" i="42"/>
  <c r="Z25" i="42"/>
  <c r="Y24" i="42"/>
  <c r="X24" i="42"/>
  <c r="Z24" i="42" s="1"/>
  <c r="AA24" i="42" s="1"/>
  <c r="Q24" i="42"/>
  <c r="Q12" i="46" s="1"/>
  <c r="P24" i="42"/>
  <c r="Y23" i="42"/>
  <c r="X23" i="42"/>
  <c r="Z23" i="42" s="1"/>
  <c r="AA23" i="42" s="1"/>
  <c r="AC23" i="42" s="1"/>
  <c r="Q23" i="42"/>
  <c r="Q11" i="46" s="1"/>
  <c r="P23" i="42"/>
  <c r="Y22" i="42"/>
  <c r="X22" i="42"/>
  <c r="Z22" i="42" s="1"/>
  <c r="AA22" i="42" s="1"/>
  <c r="R22" i="42"/>
  <c r="W22" i="42" s="1"/>
  <c r="Q22" i="42"/>
  <c r="P22" i="42"/>
  <c r="Y21" i="42"/>
  <c r="X21" i="42"/>
  <c r="Z21" i="42" s="1"/>
  <c r="AA21" i="42" s="1"/>
  <c r="Q21" i="42"/>
  <c r="Q10" i="46" s="1"/>
  <c r="P21" i="42"/>
  <c r="Y20" i="42"/>
  <c r="X20" i="42"/>
  <c r="Z20" i="42" s="1"/>
  <c r="AA20" i="42" s="1"/>
  <c r="Q20" i="42"/>
  <c r="Q9" i="46" s="1"/>
  <c r="P20" i="42"/>
  <c r="Y19" i="42"/>
  <c r="X19" i="42"/>
  <c r="Z19" i="42" s="1"/>
  <c r="AA19" i="42" s="1"/>
  <c r="Q19" i="42"/>
  <c r="Q8" i="46" s="1"/>
  <c r="P19" i="42"/>
  <c r="Y18" i="42"/>
  <c r="X18" i="42"/>
  <c r="Z18" i="42" s="1"/>
  <c r="AA18" i="42" s="1"/>
  <c r="Q18" i="42"/>
  <c r="P18" i="42"/>
  <c r="R18" i="42" s="1"/>
  <c r="Y17" i="42"/>
  <c r="X17" i="42"/>
  <c r="Z17" i="42" s="1"/>
  <c r="AA17" i="42" s="1"/>
  <c r="Q17" i="42"/>
  <c r="P17" i="42"/>
  <c r="R17" i="42" s="1"/>
  <c r="Y16" i="42"/>
  <c r="X16" i="42"/>
  <c r="Z16" i="42" s="1"/>
  <c r="AA16" i="42" s="1"/>
  <c r="T16" i="42" s="1"/>
  <c r="Q16" i="42"/>
  <c r="P16" i="42"/>
  <c r="R16" i="42" s="1"/>
  <c r="Y15" i="42"/>
  <c r="X15" i="42"/>
  <c r="Z15" i="42" s="1"/>
  <c r="AA15" i="42" s="1"/>
  <c r="T15" i="42" s="1"/>
  <c r="S15" i="42"/>
  <c r="R15" i="42"/>
  <c r="Q15" i="42"/>
  <c r="P15" i="42"/>
  <c r="Y14" i="42"/>
  <c r="X14" i="42"/>
  <c r="Z14" i="42" s="1"/>
  <c r="AA14" i="42" s="1"/>
  <c r="Q14" i="42"/>
  <c r="Q7" i="46" s="1"/>
  <c r="P14" i="42"/>
  <c r="Z13" i="42"/>
  <c r="AA13" i="42" s="1"/>
  <c r="Y13" i="42"/>
  <c r="X13" i="42"/>
  <c r="Q13" i="42"/>
  <c r="Q6" i="46" s="1"/>
  <c r="P13" i="42"/>
  <c r="Y12" i="42"/>
  <c r="X12" i="42"/>
  <c r="Z12" i="42" s="1"/>
  <c r="AA12" i="42" s="1"/>
  <c r="Q12" i="42"/>
  <c r="Q5" i="46" s="1"/>
  <c r="P12" i="42"/>
  <c r="P5" i="46" s="1"/>
  <c r="Y11" i="42"/>
  <c r="X11" i="42"/>
  <c r="Z11" i="42" s="1"/>
  <c r="AA11" i="42" s="1"/>
  <c r="Q11" i="42"/>
  <c r="Q4" i="46" s="1"/>
  <c r="P11" i="42"/>
  <c r="Y10" i="42"/>
  <c r="X10" i="42"/>
  <c r="Z10" i="42" s="1"/>
  <c r="AA10" i="42" s="1"/>
  <c r="Q10" i="42"/>
  <c r="Q3" i="46" s="1"/>
  <c r="P10" i="42"/>
  <c r="Y9" i="42"/>
  <c r="X9" i="42"/>
  <c r="Z9" i="42" s="1"/>
  <c r="AA9" i="42" s="1"/>
  <c r="T9" i="42" s="1"/>
  <c r="Q9" i="42"/>
  <c r="P9" i="42"/>
  <c r="R9" i="42" s="1"/>
  <c r="W11" i="34"/>
  <c r="W19" i="34"/>
  <c r="W20" i="34"/>
  <c r="W21" i="34"/>
  <c r="W22" i="34"/>
  <c r="W23" i="34"/>
  <c r="W24" i="34"/>
  <c r="S11" i="34"/>
  <c r="S19" i="34"/>
  <c r="S20" i="34"/>
  <c r="S21" i="34"/>
  <c r="S22" i="34"/>
  <c r="S23" i="34"/>
  <c r="S24" i="34"/>
  <c r="R11" i="45" l="1"/>
  <c r="R42" i="46" s="1"/>
  <c r="R10" i="45"/>
  <c r="R41" i="46" s="1"/>
  <c r="R16" i="45"/>
  <c r="S16" i="45" s="1"/>
  <c r="S46" i="46" s="1"/>
  <c r="R18" i="45"/>
  <c r="R47" i="46" s="1"/>
  <c r="R13" i="45"/>
  <c r="R44" i="46" s="1"/>
  <c r="R22" i="45"/>
  <c r="R50" i="46" s="1"/>
  <c r="R21" i="45"/>
  <c r="R49" i="46" s="1"/>
  <c r="R15" i="45"/>
  <c r="S15" i="45" s="1"/>
  <c r="T15" i="45" s="1"/>
  <c r="T45" i="46" s="1"/>
  <c r="R20" i="45"/>
  <c r="W20" i="45" s="1"/>
  <c r="R12" i="45"/>
  <c r="W12" i="45" s="1"/>
  <c r="R22" i="44"/>
  <c r="R40" i="46" s="1"/>
  <c r="R16" i="44"/>
  <c r="R35" i="46" s="1"/>
  <c r="R14" i="44"/>
  <c r="W14" i="44" s="1"/>
  <c r="R21" i="44"/>
  <c r="R39" i="46" s="1"/>
  <c r="R12" i="44"/>
  <c r="R33" i="46" s="1"/>
  <c r="P35" i="46"/>
  <c r="P34" i="46"/>
  <c r="AB10" i="49"/>
  <c r="AD10" i="49" s="1"/>
  <c r="R17" i="43"/>
  <c r="R28" i="46" s="1"/>
  <c r="R9" i="43"/>
  <c r="R22" i="46" s="1"/>
  <c r="R21" i="43"/>
  <c r="R31" i="46" s="1"/>
  <c r="R11" i="43"/>
  <c r="R24" i="46" s="1"/>
  <c r="R19" i="43"/>
  <c r="R30" i="46" s="1"/>
  <c r="R15" i="43"/>
  <c r="S15" i="43" s="1"/>
  <c r="R16" i="43"/>
  <c r="R27" i="46" s="1"/>
  <c r="R18" i="43"/>
  <c r="S18" i="43" s="1"/>
  <c r="S29" i="46" s="1"/>
  <c r="W10" i="49"/>
  <c r="R23" i="42"/>
  <c r="R11" i="46" s="1"/>
  <c r="R21" i="42"/>
  <c r="R10" i="46" s="1"/>
  <c r="R19" i="42"/>
  <c r="W19" i="42" s="1"/>
  <c r="R20" i="42"/>
  <c r="W20" i="42" s="1"/>
  <c r="R13" i="42"/>
  <c r="S13" i="42" s="1"/>
  <c r="R14" i="42"/>
  <c r="R7" i="46" s="1"/>
  <c r="R24" i="42"/>
  <c r="R12" i="46" s="1"/>
  <c r="R11" i="42"/>
  <c r="S11" i="42" s="1"/>
  <c r="P10" i="46"/>
  <c r="R6" i="46"/>
  <c r="R4" i="46"/>
  <c r="R12" i="42"/>
  <c r="W12" i="42" s="1"/>
  <c r="R10" i="42"/>
  <c r="R3" i="46" s="1"/>
  <c r="P50" i="46"/>
  <c r="P49" i="46"/>
  <c r="P48" i="46"/>
  <c r="P47" i="46"/>
  <c r="P46" i="46"/>
  <c r="P45" i="46"/>
  <c r="P44" i="46"/>
  <c r="P42" i="46"/>
  <c r="P41" i="46"/>
  <c r="P31" i="46"/>
  <c r="P30" i="46"/>
  <c r="P28" i="46"/>
  <c r="P27" i="46"/>
  <c r="P26" i="46"/>
  <c r="R13" i="43"/>
  <c r="P24" i="46"/>
  <c r="R10" i="43"/>
  <c r="P22" i="46"/>
  <c r="P12" i="46"/>
  <c r="P11" i="46"/>
  <c r="P9" i="46"/>
  <c r="P8" i="46"/>
  <c r="P7" i="46"/>
  <c r="P6" i="46"/>
  <c r="P4" i="46"/>
  <c r="P3" i="46"/>
  <c r="P40" i="46"/>
  <c r="P39" i="46"/>
  <c r="P38" i="46"/>
  <c r="S18" i="44"/>
  <c r="T18" i="44" s="1"/>
  <c r="T37" i="46" s="1"/>
  <c r="R37" i="46"/>
  <c r="W18" i="44"/>
  <c r="P37" i="46"/>
  <c r="R17" i="44"/>
  <c r="S17" i="44" s="1"/>
  <c r="P33" i="46"/>
  <c r="R9" i="44"/>
  <c r="S9" i="44" s="1"/>
  <c r="S9" i="42"/>
  <c r="AD14" i="45"/>
  <c r="AB20" i="44"/>
  <c r="AC20" i="44"/>
  <c r="AD20" i="44" s="1"/>
  <c r="AD22" i="44"/>
  <c r="AC15" i="44"/>
  <c r="AD15" i="44" s="1"/>
  <c r="AB15" i="44"/>
  <c r="AD14" i="44"/>
  <c r="AD17" i="44"/>
  <c r="AD18" i="44"/>
  <c r="AD16" i="44"/>
  <c r="AB12" i="44"/>
  <c r="AC12" i="44"/>
  <c r="AD12" i="44" s="1"/>
  <c r="AD10" i="44"/>
  <c r="AD14" i="43"/>
  <c r="AD20" i="43"/>
  <c r="AC15" i="45"/>
  <c r="AB15" i="45"/>
  <c r="AD15" i="45" s="1"/>
  <c r="AB18" i="45"/>
  <c r="AD18" i="45" s="1"/>
  <c r="AC18" i="45"/>
  <c r="AB23" i="45"/>
  <c r="AC23" i="45"/>
  <c r="W9" i="45"/>
  <c r="S9" i="45"/>
  <c r="AC14" i="45"/>
  <c r="AB14" i="45"/>
  <c r="W19" i="45"/>
  <c r="S19" i="45"/>
  <c r="AC12" i="45"/>
  <c r="AB12" i="45"/>
  <c r="AD12" i="45" s="1"/>
  <c r="W18" i="45"/>
  <c r="S18" i="45"/>
  <c r="AC19" i="45"/>
  <c r="AB19" i="45"/>
  <c r="AC20" i="45"/>
  <c r="AB20" i="45"/>
  <c r="AD20" i="45" s="1"/>
  <c r="AB10" i="45"/>
  <c r="AD10" i="45" s="1"/>
  <c r="AC10" i="45"/>
  <c r="AC13" i="45"/>
  <c r="AB13" i="45"/>
  <c r="AD13" i="45" s="1"/>
  <c r="AC17" i="45"/>
  <c r="AB17" i="45"/>
  <c r="AC16" i="45"/>
  <c r="AB16" i="45"/>
  <c r="AD16" i="45" s="1"/>
  <c r="AC22" i="45"/>
  <c r="AB22" i="45"/>
  <c r="AD22" i="45" s="1"/>
  <c r="AC9" i="45"/>
  <c r="AB9" i="45"/>
  <c r="AD9" i="45" s="1"/>
  <c r="W14" i="45"/>
  <c r="S14" i="45"/>
  <c r="AC21" i="45"/>
  <c r="AB21" i="45"/>
  <c r="AD21" i="45" s="1"/>
  <c r="AC11" i="45"/>
  <c r="AB11" i="45"/>
  <c r="AD11" i="45" s="1"/>
  <c r="W17" i="45"/>
  <c r="S17" i="45"/>
  <c r="AC24" i="45"/>
  <c r="AB24" i="45"/>
  <c r="W23" i="45"/>
  <c r="W11" i="44"/>
  <c r="S11" i="44"/>
  <c r="AC16" i="44"/>
  <c r="AB16" i="44"/>
  <c r="AC13" i="44"/>
  <c r="AB13" i="44"/>
  <c r="AC22" i="44"/>
  <c r="AB22" i="44"/>
  <c r="W24" i="44"/>
  <c r="S24" i="44"/>
  <c r="AC14" i="44"/>
  <c r="AB14" i="44"/>
  <c r="AC19" i="44"/>
  <c r="AB19" i="44"/>
  <c r="AB9" i="44"/>
  <c r="AC9" i="44"/>
  <c r="AD9" i="44" s="1"/>
  <c r="S20" i="44"/>
  <c r="W20" i="44"/>
  <c r="AC24" i="44"/>
  <c r="AB24" i="44"/>
  <c r="AC18" i="44"/>
  <c r="AB18" i="44"/>
  <c r="AC21" i="44"/>
  <c r="AD21" i="44" s="1"/>
  <c r="AB21" i="44"/>
  <c r="AC11" i="44"/>
  <c r="AD11" i="44" s="1"/>
  <c r="AB11" i="44"/>
  <c r="AC10" i="44"/>
  <c r="AB10" i="44"/>
  <c r="AB17" i="44"/>
  <c r="AC17" i="44"/>
  <c r="W19" i="44"/>
  <c r="S19" i="44"/>
  <c r="AC23" i="44"/>
  <c r="AB23" i="44"/>
  <c r="W15" i="44"/>
  <c r="W23" i="44"/>
  <c r="W20" i="43"/>
  <c r="S20" i="43"/>
  <c r="AC11" i="43"/>
  <c r="AB11" i="43"/>
  <c r="AD11" i="43" s="1"/>
  <c r="W17" i="43"/>
  <c r="S17" i="43"/>
  <c r="AC23" i="43"/>
  <c r="AB23" i="43"/>
  <c r="AC10" i="43"/>
  <c r="AB10" i="43"/>
  <c r="AD10" i="43" s="1"/>
  <c r="S12" i="43"/>
  <c r="W12" i="43"/>
  <c r="AB20" i="43"/>
  <c r="AC20" i="43"/>
  <c r="AC22" i="43"/>
  <c r="AB22" i="43"/>
  <c r="W24" i="43"/>
  <c r="S24" i="43"/>
  <c r="AB18" i="43"/>
  <c r="AD18" i="43" s="1"/>
  <c r="AC18" i="43"/>
  <c r="AC14" i="43"/>
  <c r="AB14" i="43"/>
  <c r="W22" i="43"/>
  <c r="S22" i="43"/>
  <c r="AB13" i="43"/>
  <c r="AD13" i="43" s="1"/>
  <c r="AC13" i="43"/>
  <c r="AB17" i="43"/>
  <c r="AD17" i="43" s="1"/>
  <c r="AC17" i="43"/>
  <c r="AB12" i="43"/>
  <c r="AC12" i="43"/>
  <c r="AC16" i="43"/>
  <c r="AB16" i="43"/>
  <c r="AD16" i="43" s="1"/>
  <c r="AC19" i="43"/>
  <c r="AB19" i="43"/>
  <c r="AD19" i="43" s="1"/>
  <c r="AC24" i="43"/>
  <c r="AB24" i="43"/>
  <c r="AC9" i="43"/>
  <c r="AB9" i="43"/>
  <c r="AD9" i="43" s="1"/>
  <c r="AC21" i="43"/>
  <c r="AB21" i="43"/>
  <c r="AD21" i="43" s="1"/>
  <c r="W14" i="43"/>
  <c r="S14" i="43"/>
  <c r="W15" i="43"/>
  <c r="W23" i="43"/>
  <c r="AB15" i="43"/>
  <c r="AD15" i="43" s="1"/>
  <c r="S18" i="42"/>
  <c r="AB18" i="42"/>
  <c r="AD18" i="42" s="1"/>
  <c r="AC18" i="42"/>
  <c r="AC17" i="42"/>
  <c r="AB17" i="42"/>
  <c r="AD17" i="42" s="1"/>
  <c r="S16" i="42"/>
  <c r="AC14" i="42"/>
  <c r="AB14" i="42"/>
  <c r="AD14" i="42" s="1"/>
  <c r="AB9" i="42"/>
  <c r="AD9" i="42" s="1"/>
  <c r="AC9" i="42"/>
  <c r="AB11" i="42"/>
  <c r="AD11" i="42" s="1"/>
  <c r="AC11" i="42"/>
  <c r="AC20" i="42"/>
  <c r="AB20" i="42"/>
  <c r="AD20" i="42" s="1"/>
  <c r="AC24" i="42"/>
  <c r="AB24" i="42"/>
  <c r="AD24" i="42" s="1"/>
  <c r="AB12" i="42"/>
  <c r="AD12" i="42" s="1"/>
  <c r="AC12" i="42"/>
  <c r="AC10" i="42"/>
  <c r="AB10" i="42"/>
  <c r="AD10" i="42" s="1"/>
  <c r="AC16" i="42"/>
  <c r="AB16" i="42"/>
  <c r="AD16" i="42" s="1"/>
  <c r="AB22" i="42"/>
  <c r="AD22" i="42" s="1"/>
  <c r="AC22" i="42"/>
  <c r="S24" i="42"/>
  <c r="S17" i="42"/>
  <c r="AC15" i="42"/>
  <c r="AB15" i="42"/>
  <c r="AD15" i="42" s="1"/>
  <c r="AC19" i="42"/>
  <c r="AB19" i="42"/>
  <c r="AD19" i="42" s="1"/>
  <c r="AB21" i="42"/>
  <c r="AD21" i="42" s="1"/>
  <c r="AC21" i="42"/>
  <c r="S22" i="42"/>
  <c r="AB23" i="42"/>
  <c r="AD23" i="42" s="1"/>
  <c r="AB13" i="42"/>
  <c r="AD13" i="42" s="1"/>
  <c r="AC13" i="42"/>
  <c r="P24" i="34"/>
  <c r="R24" i="34" s="1"/>
  <c r="Q24" i="34"/>
  <c r="P23" i="34"/>
  <c r="R23" i="34"/>
  <c r="Q23" i="34"/>
  <c r="P22" i="34"/>
  <c r="R22" i="34" s="1"/>
  <c r="Q22" i="34"/>
  <c r="P21" i="34"/>
  <c r="R21" i="34" s="1"/>
  <c r="Q21" i="34"/>
  <c r="P20" i="34"/>
  <c r="R20" i="34" s="1"/>
  <c r="Q20" i="34"/>
  <c r="P19" i="34"/>
  <c r="R19" i="34"/>
  <c r="Q19" i="34"/>
  <c r="P18" i="34"/>
  <c r="P21" i="46" s="1"/>
  <c r="Q18" i="34"/>
  <c r="Q21" i="46" s="1"/>
  <c r="P17" i="34"/>
  <c r="P20" i="46" s="1"/>
  <c r="Q17" i="34"/>
  <c r="Q20" i="46" s="1"/>
  <c r="P16" i="34"/>
  <c r="P19" i="46" s="1"/>
  <c r="Q16" i="34"/>
  <c r="Q19" i="46" s="1"/>
  <c r="P15" i="34"/>
  <c r="Q15" i="34"/>
  <c r="Q18" i="46" s="1"/>
  <c r="P14" i="34"/>
  <c r="Q14" i="34"/>
  <c r="Q17" i="46" s="1"/>
  <c r="P13" i="34"/>
  <c r="P16" i="46" s="1"/>
  <c r="Q13" i="34"/>
  <c r="Q16" i="46" s="1"/>
  <c r="P12" i="34"/>
  <c r="P15" i="46" s="1"/>
  <c r="Q12" i="34"/>
  <c r="Q15" i="46" s="1"/>
  <c r="P11" i="34"/>
  <c r="R11" i="34" s="1"/>
  <c r="Q11" i="34"/>
  <c r="P10" i="34"/>
  <c r="Q10" i="34"/>
  <c r="Q14" i="46" s="1"/>
  <c r="P9" i="34"/>
  <c r="P13" i="46" s="1"/>
  <c r="Q9" i="34"/>
  <c r="Q13" i="46" s="1"/>
  <c r="X12" i="34"/>
  <c r="Z12" i="34" s="1"/>
  <c r="AA12" i="34" s="1"/>
  <c r="X11" i="34"/>
  <c r="Z11" i="34" s="1"/>
  <c r="AA11" i="34" s="1"/>
  <c r="X10" i="34"/>
  <c r="Z10" i="34" s="1"/>
  <c r="AA10" i="34" s="1"/>
  <c r="X9" i="34"/>
  <c r="Z9" i="34" s="1"/>
  <c r="AA9" i="34" s="1"/>
  <c r="Y9" i="34"/>
  <c r="Y10" i="34"/>
  <c r="Y11" i="34"/>
  <c r="Y12" i="34"/>
  <c r="Y24" i="34"/>
  <c r="AD24" i="34"/>
  <c r="X24" i="34"/>
  <c r="Z24" i="34" s="1"/>
  <c r="AA24" i="34" s="1"/>
  <c r="X13" i="34"/>
  <c r="Z13" i="34" s="1"/>
  <c r="AA13" i="34" s="1"/>
  <c r="X14" i="34"/>
  <c r="Z14" i="34" s="1"/>
  <c r="AA14" i="34" s="1"/>
  <c r="X15" i="34"/>
  <c r="Z15" i="34" s="1"/>
  <c r="AA15" i="34" s="1"/>
  <c r="X16" i="34"/>
  <c r="Z16" i="34" s="1"/>
  <c r="AA16" i="34" s="1"/>
  <c r="X17" i="34"/>
  <c r="Z17" i="34" s="1"/>
  <c r="AA17" i="34" s="1"/>
  <c r="X18" i="34"/>
  <c r="Z18" i="34" s="1"/>
  <c r="AA18" i="34" s="1"/>
  <c r="X19" i="34"/>
  <c r="Z19" i="34" s="1"/>
  <c r="AA19" i="34" s="1"/>
  <c r="X20" i="34"/>
  <c r="Z20" i="34" s="1"/>
  <c r="AA20" i="34" s="1"/>
  <c r="X21" i="34"/>
  <c r="Z21" i="34" s="1"/>
  <c r="AA21" i="34" s="1"/>
  <c r="X22" i="34"/>
  <c r="Z22" i="34" s="1"/>
  <c r="AA22" i="34" s="1"/>
  <c r="X23" i="34"/>
  <c r="Z23" i="34" s="1"/>
  <c r="AA23" i="34" s="1"/>
  <c r="Y13" i="34"/>
  <c r="Y14" i="34"/>
  <c r="Y15" i="34"/>
  <c r="Y16" i="34"/>
  <c r="Y17" i="34"/>
  <c r="Y18" i="34"/>
  <c r="Y19" i="34"/>
  <c r="AD19" i="34"/>
  <c r="Y20" i="34"/>
  <c r="AD20" i="34"/>
  <c r="Y21" i="34"/>
  <c r="AD21" i="34" s="1"/>
  <c r="Y22" i="34"/>
  <c r="AD22" i="34"/>
  <c r="Y23" i="34"/>
  <c r="AD23" i="34"/>
  <c r="AA25" i="34"/>
  <c r="Z25" i="34"/>
  <c r="AD11" i="34"/>
  <c r="W11" i="45" l="1"/>
  <c r="S11" i="45"/>
  <c r="S42" i="46" s="1"/>
  <c r="S22" i="45"/>
  <c r="T22" i="45" s="1"/>
  <c r="T50" i="46" s="1"/>
  <c r="W21" i="45"/>
  <c r="S21" i="45"/>
  <c r="T21" i="45" s="1"/>
  <c r="T49" i="46" s="1"/>
  <c r="S10" i="45"/>
  <c r="T10" i="45" s="1"/>
  <c r="T41" i="46" s="1"/>
  <c r="W10" i="45"/>
  <c r="R46" i="46"/>
  <c r="W16" i="45"/>
  <c r="W13" i="45"/>
  <c r="S13" i="45"/>
  <c r="S44" i="46" s="1"/>
  <c r="W22" i="45"/>
  <c r="S20" i="45"/>
  <c r="S48" i="46" s="1"/>
  <c r="R48" i="46"/>
  <c r="R45" i="46"/>
  <c r="W15" i="45"/>
  <c r="R43" i="46"/>
  <c r="S12" i="45"/>
  <c r="T12" i="45" s="1"/>
  <c r="T43" i="46" s="1"/>
  <c r="S22" i="44"/>
  <c r="S40" i="46" s="1"/>
  <c r="W22" i="44"/>
  <c r="W16" i="44"/>
  <c r="S16" i="44"/>
  <c r="T16" i="44" s="1"/>
  <c r="T35" i="46" s="1"/>
  <c r="R34" i="46"/>
  <c r="S14" i="44"/>
  <c r="T14" i="44" s="1"/>
  <c r="T34" i="46" s="1"/>
  <c r="S21" i="44"/>
  <c r="T21" i="44" s="1"/>
  <c r="T39" i="46" s="1"/>
  <c r="W21" i="44"/>
  <c r="W12" i="44"/>
  <c r="S12" i="44"/>
  <c r="S33" i="46" s="1"/>
  <c r="W9" i="43"/>
  <c r="S9" i="43"/>
  <c r="T9" i="43" s="1"/>
  <c r="T22" i="46" s="1"/>
  <c r="S21" i="43"/>
  <c r="T21" i="43" s="1"/>
  <c r="T31" i="46" s="1"/>
  <c r="W21" i="43"/>
  <c r="S11" i="43"/>
  <c r="S24" i="46" s="1"/>
  <c r="W11" i="43"/>
  <c r="S19" i="43"/>
  <c r="S30" i="46" s="1"/>
  <c r="W19" i="43"/>
  <c r="R26" i="46"/>
  <c r="W16" i="43"/>
  <c r="S16" i="43"/>
  <c r="T16" i="43" s="1"/>
  <c r="T27" i="46" s="1"/>
  <c r="T18" i="43"/>
  <c r="T29" i="46" s="1"/>
  <c r="W18" i="43"/>
  <c r="R29" i="46"/>
  <c r="S23" i="42"/>
  <c r="S11" i="46" s="1"/>
  <c r="W23" i="42"/>
  <c r="S21" i="42"/>
  <c r="S10" i="46" s="1"/>
  <c r="W21" i="42"/>
  <c r="W13" i="42"/>
  <c r="S19" i="42"/>
  <c r="S8" i="46" s="1"/>
  <c r="R8" i="46"/>
  <c r="W14" i="42"/>
  <c r="S20" i="42"/>
  <c r="S9" i="46" s="1"/>
  <c r="R9" i="46"/>
  <c r="S14" i="42"/>
  <c r="T14" i="42" s="1"/>
  <c r="T7" i="46" s="1"/>
  <c r="W11" i="42"/>
  <c r="W24" i="42"/>
  <c r="S12" i="42"/>
  <c r="S5" i="46" s="1"/>
  <c r="R5" i="46"/>
  <c r="W10" i="42"/>
  <c r="S10" i="42"/>
  <c r="S3" i="46" s="1"/>
  <c r="T18" i="45"/>
  <c r="T47" i="46" s="1"/>
  <c r="S47" i="46"/>
  <c r="T16" i="45"/>
  <c r="T46" i="46" s="1"/>
  <c r="S45" i="46"/>
  <c r="T17" i="43"/>
  <c r="T28" i="46" s="1"/>
  <c r="S28" i="46"/>
  <c r="S26" i="46"/>
  <c r="T15" i="43"/>
  <c r="T26" i="46" s="1"/>
  <c r="W13" i="43"/>
  <c r="R25" i="46"/>
  <c r="S13" i="43"/>
  <c r="W10" i="43"/>
  <c r="R23" i="46"/>
  <c r="S10" i="43"/>
  <c r="S23" i="46" s="1"/>
  <c r="S12" i="46"/>
  <c r="T24" i="42"/>
  <c r="T12" i="46" s="1"/>
  <c r="S6" i="46"/>
  <c r="T13" i="42"/>
  <c r="T6" i="46" s="1"/>
  <c r="S4" i="46"/>
  <c r="T11" i="42"/>
  <c r="T4" i="46" s="1"/>
  <c r="T20" i="44"/>
  <c r="T38" i="46" s="1"/>
  <c r="S38" i="46"/>
  <c r="S37" i="46"/>
  <c r="W17" i="44"/>
  <c r="R36" i="46"/>
  <c r="S36" i="46"/>
  <c r="T17" i="44"/>
  <c r="T36" i="46" s="1"/>
  <c r="W9" i="44"/>
  <c r="R32" i="46"/>
  <c r="T9" i="44"/>
  <c r="T32" i="46" s="1"/>
  <c r="S32" i="46"/>
  <c r="R18" i="34"/>
  <c r="R17" i="34"/>
  <c r="R16" i="34"/>
  <c r="R15" i="34"/>
  <c r="P18" i="46"/>
  <c r="R14" i="34"/>
  <c r="P17" i="46"/>
  <c r="R13" i="34"/>
  <c r="R12" i="34"/>
  <c r="R10" i="34"/>
  <c r="P14" i="46"/>
  <c r="AD14" i="34"/>
  <c r="AD17" i="34"/>
  <c r="AD10" i="34"/>
  <c r="R9" i="34"/>
  <c r="AB10" i="34"/>
  <c r="AC10" i="34"/>
  <c r="AC23" i="34"/>
  <c r="AB23" i="34"/>
  <c r="AC13" i="34"/>
  <c r="AD13" i="34" s="1"/>
  <c r="AB13" i="34"/>
  <c r="AB22" i="34"/>
  <c r="AC22" i="34"/>
  <c r="AB24" i="34"/>
  <c r="AC24" i="34"/>
  <c r="AB18" i="34"/>
  <c r="AC18" i="34"/>
  <c r="AD18" i="34" s="1"/>
  <c r="AC9" i="34"/>
  <c r="AB9" i="34"/>
  <c r="AD9" i="34" s="1"/>
  <c r="AB17" i="34"/>
  <c r="AC17" i="34"/>
  <c r="AC16" i="34"/>
  <c r="AD16" i="34" s="1"/>
  <c r="AB16" i="34"/>
  <c r="AB14" i="34"/>
  <c r="AC14" i="34"/>
  <c r="AB15" i="34"/>
  <c r="AC15" i="34"/>
  <c r="AD15" i="34" s="1"/>
  <c r="AB21" i="34"/>
  <c r="AC21" i="34"/>
  <c r="AC20" i="34"/>
  <c r="AB20" i="34"/>
  <c r="AB11" i="34"/>
  <c r="AC11" i="34"/>
  <c r="AC19" i="34"/>
  <c r="AB19" i="34"/>
  <c r="AC12" i="34"/>
  <c r="AD12" i="34" s="1"/>
  <c r="AB12" i="34"/>
  <c r="S50" i="46" l="1"/>
  <c r="T11" i="45"/>
  <c r="T42" i="46" s="1"/>
  <c r="S49" i="46"/>
  <c r="S41" i="46"/>
  <c r="T13" i="45"/>
  <c r="T44" i="46" s="1"/>
  <c r="T20" i="45"/>
  <c r="T48" i="46" s="1"/>
  <c r="S43" i="46"/>
  <c r="T22" i="44"/>
  <c r="T40" i="46" s="1"/>
  <c r="S35" i="46"/>
  <c r="S34" i="46"/>
  <c r="S39" i="46"/>
  <c r="T12" i="44"/>
  <c r="T33" i="46" s="1"/>
  <c r="S22" i="46"/>
  <c r="S31" i="46"/>
  <c r="T11" i="43"/>
  <c r="T24" i="46" s="1"/>
  <c r="T19" i="43"/>
  <c r="T30" i="46" s="1"/>
  <c r="S27" i="46"/>
  <c r="T23" i="42"/>
  <c r="T11" i="46" s="1"/>
  <c r="T21" i="42"/>
  <c r="T10" i="46" s="1"/>
  <c r="T19" i="42"/>
  <c r="T8" i="46" s="1"/>
  <c r="T20" i="42"/>
  <c r="T9" i="46" s="1"/>
  <c r="S7" i="46"/>
  <c r="T12" i="42"/>
  <c r="T5" i="46" s="1"/>
  <c r="T10" i="42"/>
  <c r="T3" i="46" s="1"/>
  <c r="S25" i="46"/>
  <c r="T13" i="43"/>
  <c r="T25" i="46" s="1"/>
  <c r="T10" i="43"/>
  <c r="T23" i="46" s="1"/>
  <c r="R21" i="46"/>
  <c r="S18" i="34"/>
  <c r="W18" i="34"/>
  <c r="W17" i="34"/>
  <c r="R20" i="46"/>
  <c r="S17" i="34"/>
  <c r="W16" i="34"/>
  <c r="R19" i="46"/>
  <c r="S16" i="34"/>
  <c r="R18" i="46"/>
  <c r="S15" i="34"/>
  <c r="W15" i="34"/>
  <c r="S14" i="34"/>
  <c r="R17" i="46"/>
  <c r="W14" i="34"/>
  <c r="W13" i="34"/>
  <c r="R16" i="46"/>
  <c r="S13" i="34"/>
  <c r="S12" i="34"/>
  <c r="R15" i="46"/>
  <c r="W12" i="34"/>
  <c r="R14" i="46"/>
  <c r="S10" i="34"/>
  <c r="W10" i="34"/>
  <c r="W9" i="34"/>
  <c r="R13" i="46"/>
  <c r="S9" i="34"/>
  <c r="S21" i="46" l="1"/>
  <c r="T18" i="34"/>
  <c r="T21" i="46" s="1"/>
  <c r="T17" i="34"/>
  <c r="T20" i="46" s="1"/>
  <c r="S20" i="46"/>
  <c r="T16" i="34"/>
  <c r="T19" i="46" s="1"/>
  <c r="S19" i="46"/>
  <c r="T15" i="34"/>
  <c r="T18" i="46" s="1"/>
  <c r="S18" i="46"/>
  <c r="T14" i="34"/>
  <c r="S17" i="46"/>
  <c r="T13" i="34"/>
  <c r="T16" i="46" s="1"/>
  <c r="S16" i="46"/>
  <c r="T12" i="34"/>
  <c r="T15" i="46" s="1"/>
  <c r="S15" i="46"/>
  <c r="T10" i="34"/>
  <c r="T14" i="46" s="1"/>
  <c r="S14" i="46"/>
  <c r="T9" i="34"/>
  <c r="S13" i="46"/>
  <c r="T17" i="46" l="1"/>
  <c r="T10" i="49"/>
  <c r="T52" i="46" s="1"/>
  <c r="T13" i="46"/>
  <c r="T51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B23E6E51-22CE-9D4A-9BA5-9CA9D9FB724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6FD485E-8277-B14C-9A6C-676656C040E9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597C9CDD-95E2-1145-A869-B8A290EFAA6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AF6F8319-127F-C149-AAE0-6828AC5650B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E9976F5-ABFB-8A4A-B501-D1B1D75BA89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5F155CE-0517-0F4E-89D2-FCA3CA8401A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02EF8-5853-F54C-96D6-B3C905DADFF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1E11672C-5C4D-3548-8F75-B40FFECC3DF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7B81CD48-0046-5942-B551-264D143B43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5235C376-2823-45A5-AAF3-4CAB3BAB19E9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67C23383-E567-4F6D-A818-25D3D287C026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684BA31E-B340-407A-B93F-ACA03F51AB8A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85028A9A-2082-4136-9401-5F10B3C6E374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66C01C2-BE3E-4E5B-B6C2-DED6F8102C45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A6022699-3E57-47F9-8262-178D370ACAF4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C0B37505-4BF7-4BC0-8F3D-9B85B6A6DCC9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EB492336-344F-44F9-85E6-7EB4128CA7F1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6DC50F53-4071-436B-A835-4ACD3C5AA22E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76038CD6-377C-42DD-8778-F7B6E87FFECA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9AA43DA5-A4F7-46B8-8E12-221E27DB67AE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18ED312C-A36B-425F-AF9F-40013042FE4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393B5515-EE27-4517-9273-D15ECCD208D8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22007F2-0164-4A64-80E9-D1C81BF38F55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9EAA0F70-3B1E-45F7-A559-483F7BD9607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F64CF6A-B250-4EA2-8EF7-1A4FDA5E7FC8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82FA8BE8-900D-46AD-AB6A-1D3C97C69A9E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9D134C2E-2B2E-4D21-B85C-F495C17BD571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41578C6A-3F54-4F3A-9714-B7BFB1F500E4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75D6AF72-676C-4CF7-A355-CFB0F539076D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6507A251-A82A-418E-96B9-6E9355DD14A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6568B8C8-1337-4294-8ADC-DB782D70746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B20A480-A404-4815-994B-5C674DE88E7D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4A37AC49-3EC9-4056-8477-4F7FBC2F5DF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25C47E34-7255-4859-ACB8-D649503469AE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ED132F69-951D-4B92-B28B-20B3E750A422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D7BDE0B1-1F1E-4B34-9EAB-F41EFF273076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4E9AFC3D-3EF9-437C-BEE7-BC78086336AB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1318AD8D-04FA-434E-8F72-36557B14B596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77B26937-1800-43CA-8810-7A8A42128369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DBE03F3B-806E-476A-BBBC-C9C01980DD9F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D437B852-FC0A-4BBF-B5D5-76A793D42753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5112DD13-F8CB-491A-A53B-26094048320B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778F12EE-7BF9-49CF-B169-DBFB58CBC15E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C40C5B59-8709-40B4-B241-0FCF06FFF7DF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876AB6EE-CE96-4942-92FB-A17E799CE857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<sst xmlns="http://schemas.openxmlformats.org/spreadsheetml/2006/main" count="1022" uniqueCount="188">
  <si>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</si>
  <si>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</si>
  <si>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</si>
  <si>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</si>
  <si>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</si>
  <si>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</si>
  <si>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</si>
  <si>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</si>
  <si>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</si>
  <si>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</si>
  <si>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</si>
  <si>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</si>
  <si>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</si>
  <si>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</si>
  <si>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</si>
  <si>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</si>
  <si>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</si>
  <si>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</si>
  <si>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</si>
  <si>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</si>
  <si>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</si>
  <si>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</si>
  <si>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</si>
  <si>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</si>
  <si>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</si>
  <si>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</si>
  <si>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</si>
  <si>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</si>
  <si>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</si>
  <si>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</si>
  <si>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</si>
  <si>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</si>
  <si>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</si>
  <si>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</si>
  <si>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</si>
  <si>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</si>
  <si>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</si>
  <si>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</si>
  <si>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</si>
  <si>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</si>
  <si>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</si>
  <si>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</si>
  <si>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</si>
  <si>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</si>
  <si>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</si>
  <si>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</si>
  <si>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</si>
  <si>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</si>
  <si>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</si>
  <si>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S t e v n e p r o t o k o l l</t>
  </si>
  <si>
    <t>Beskrivelse rekorder</t>
  </si>
  <si>
    <t>Klubb</t>
  </si>
  <si>
    <t>Ny sinclair fra 2023</t>
  </si>
  <si>
    <t>81</t>
  </si>
  <si>
    <t>M10</t>
  </si>
  <si>
    <t>Nidelv IL</t>
  </si>
  <si>
    <t>Roald Bjerkholt</t>
  </si>
  <si>
    <t>Larvik AK</t>
  </si>
  <si>
    <t>102</t>
  </si>
  <si>
    <t>Ole Kolbjørn Bjerkholt</t>
  </si>
  <si>
    <t>73</t>
  </si>
  <si>
    <t>M9</t>
  </si>
  <si>
    <t>Kåre Sagmyr</t>
  </si>
  <si>
    <t>M7</t>
  </si>
  <si>
    <t>Egon Vee-Haugen</t>
  </si>
  <si>
    <t>Grenland Atletklubb</t>
  </si>
  <si>
    <t>89</t>
  </si>
  <si>
    <t>Arne Larsen</t>
  </si>
  <si>
    <t>Tambarskjelvar IL</t>
  </si>
  <si>
    <t>Stavanger VK</t>
  </si>
  <si>
    <t>M6</t>
  </si>
  <si>
    <t>Geir Hestmann</t>
  </si>
  <si>
    <t>Lars Hage</t>
  </si>
  <si>
    <t>Terje Gulvik</t>
  </si>
  <si>
    <t>AK Bjørgvin</t>
  </si>
  <si>
    <t>Bjørnar Olsen</t>
  </si>
  <si>
    <t>Jørn Helgheim</t>
  </si>
  <si>
    <t>Vigrestad IK</t>
  </si>
  <si>
    <t>Vigrestadhallen</t>
  </si>
  <si>
    <t>30.9.2023</t>
  </si>
  <si>
    <t>Norgesmesterskap Veteran</t>
  </si>
  <si>
    <t>K5</t>
  </si>
  <si>
    <t>Margit Skjervheim</t>
  </si>
  <si>
    <t>Rita Alnes</t>
  </si>
  <si>
    <t>Christiania AK</t>
  </si>
  <si>
    <t>K4</t>
  </si>
  <si>
    <t>Jorunn Meling Monsen</t>
  </si>
  <si>
    <t>Lindis Heggvik Aune</t>
  </si>
  <si>
    <t>Hitra VK</t>
  </si>
  <si>
    <t>Line Søfteland</t>
  </si>
  <si>
    <t>Anita Kristoffersen</t>
  </si>
  <si>
    <t>Hege Bekkvik</t>
  </si>
  <si>
    <t>Randi Schei</t>
  </si>
  <si>
    <t>Hege Norman-Stormbringer</t>
  </si>
  <si>
    <t>Elverum AK</t>
  </si>
  <si>
    <t>M5</t>
  </si>
  <si>
    <t>Atle Rønning Kauppinen</t>
  </si>
  <si>
    <t>Jøran Herfjord</t>
  </si>
  <si>
    <t>Dag Rønnevik</t>
  </si>
  <si>
    <t>TysværVK</t>
  </si>
  <si>
    <t>M4</t>
  </si>
  <si>
    <t>Lars -Thomas Grønlien</t>
  </si>
  <si>
    <t>Oslo AK</t>
  </si>
  <si>
    <t>Ståle Eriksen</t>
  </si>
  <si>
    <t>Alta AK</t>
  </si>
  <si>
    <t>Cornelius Wiedswang</t>
  </si>
  <si>
    <t>Odd Gunnar Røyseth</t>
  </si>
  <si>
    <t>Roar Aune</t>
  </si>
  <si>
    <t>109</t>
  </si>
  <si>
    <t>John Kåre Monsen</t>
  </si>
  <si>
    <t>Endre Dolata Gundersen</t>
  </si>
  <si>
    <t>Bryggen AK</t>
  </si>
  <si>
    <t>K3</t>
  </si>
  <si>
    <t>Monika Zakrzewska</t>
  </si>
  <si>
    <t>Tysvær VK</t>
  </si>
  <si>
    <t>Hege E. Grønland</t>
  </si>
  <si>
    <t>K2</t>
  </si>
  <si>
    <t>Camilla Pedersen</t>
  </si>
  <si>
    <t>Nhu Tran</t>
  </si>
  <si>
    <t>Bente Torill Solemsmo</t>
  </si>
  <si>
    <t>Merete Ree</t>
  </si>
  <si>
    <t>K1</t>
  </si>
  <si>
    <t>Mia S. Mobæk</t>
  </si>
  <si>
    <t>Nicole Aßmann</t>
  </si>
  <si>
    <t>Kine Krøs</t>
  </si>
  <si>
    <t>Spydeberg Atletene</t>
  </si>
  <si>
    <t>M3</t>
  </si>
  <si>
    <t>Gard Hauge</t>
  </si>
  <si>
    <t>Børge Aadland</t>
  </si>
  <si>
    <t>Kenneth Kaald Jørgensen</t>
  </si>
  <si>
    <t>Sigurd Vedøy</t>
  </si>
  <si>
    <t>Ronny Matnisdal</t>
  </si>
  <si>
    <t>Robert Grønland</t>
  </si>
  <si>
    <t>M2</t>
  </si>
  <si>
    <t>Jakob Ciljan Skjelbred</t>
  </si>
  <si>
    <t>Leangen AK</t>
  </si>
  <si>
    <t>M1</t>
  </si>
  <si>
    <t>Patricio Yanez</t>
  </si>
  <si>
    <t>Kim Helge Boltfjord Vold</t>
  </si>
  <si>
    <t>Jon Peter Ueland</t>
  </si>
  <si>
    <t>Aud Marit D. Vold</t>
  </si>
  <si>
    <t>Christian Lysenstøen</t>
  </si>
  <si>
    <t>Tord Gravdal</t>
  </si>
  <si>
    <t>Dag A. Klinkenberg</t>
  </si>
  <si>
    <t>Rune Rasmussen</t>
  </si>
  <si>
    <t>Lars Eilif Stavnheim</t>
  </si>
  <si>
    <t>Jan Sturle Andersen</t>
  </si>
  <si>
    <t>Jonas Stavnheim</t>
  </si>
  <si>
    <t>Larisa Izumrudova</t>
  </si>
  <si>
    <t>R1</t>
  </si>
  <si>
    <t>R2</t>
  </si>
  <si>
    <t>R3</t>
  </si>
  <si>
    <t>S1</t>
  </si>
  <si>
    <t>S2</t>
  </si>
  <si>
    <t>S3</t>
  </si>
  <si>
    <t>Sml</t>
  </si>
  <si>
    <t>VetPoeng</t>
  </si>
  <si>
    <t>P1</t>
  </si>
  <si>
    <t>Pulje</t>
  </si>
  <si>
    <t>P2</t>
  </si>
  <si>
    <t>P3</t>
  </si>
  <si>
    <t>Klasse</t>
  </si>
  <si>
    <t>Vekt</t>
  </si>
  <si>
    <t>Kat</t>
  </si>
  <si>
    <t>P4</t>
  </si>
  <si>
    <t>P5</t>
  </si>
  <si>
    <t>fDato</t>
  </si>
  <si>
    <t>J</t>
  </si>
  <si>
    <t>M</t>
  </si>
  <si>
    <t>K</t>
  </si>
  <si>
    <t>Antall</t>
  </si>
  <si>
    <t>DeltLag</t>
  </si>
  <si>
    <t>∑ Poeng</t>
  </si>
  <si>
    <t>Tor Steinar Herigstad</t>
  </si>
  <si>
    <t>64</t>
  </si>
  <si>
    <t>+87</t>
  </si>
  <si>
    <t>M55</t>
  </si>
  <si>
    <t>M60</t>
  </si>
  <si>
    <t>-</t>
  </si>
  <si>
    <t>Mix</t>
  </si>
  <si>
    <t>N</t>
  </si>
  <si>
    <t>Mia Frøitland</t>
  </si>
  <si>
    <t>*</t>
  </si>
  <si>
    <t>Vet. Menn</t>
  </si>
  <si>
    <t>Rank</t>
  </si>
  <si>
    <t>Ståle Eriksen rekord rykk, støt og Sammenlagt</t>
  </si>
  <si>
    <t>Sum of VetPoeng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</si>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</sst>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  <numFmt numFmtId="171" formatCode="_-* #,##0.00_-;\-* #,##0.00_-;_-* &quot;-&quot;??_-;_-@"/>
  </numFmts>
  <fonts count="29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MS Sans Serif"/>
    </font>
    <font>
      <sz val="11"/>
      <color rgb="FF9C0006"/>
      <name val="Calibri"/>
      <family val="2"/>
      <scheme val="minor"/>
    </font>
    <font>
      <b/>
      <sz val="10"/>
      <name val="MS Sans Serif"/>
    </font>
    <font>
      <b/>
      <sz val="10"/>
      <color theme="1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6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166" fontId="17" fillId="2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2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center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0" fontId="3" fillId="0" borderId="9" xfId="0" applyNumberFormat="1" applyFont="1" applyBorder="1" applyAlignment="1" applyProtection="1">
      <alignment horizontal="center" vertical="center"/>
      <protection locked="0"/>
    </xf>
    <xf numFmtId="170" fontId="3" fillId="0" borderId="9" xfId="0" quotePrefix="1" applyNumberFormat="1" applyFont="1" applyBorder="1" applyAlignment="1" applyProtection="1">
      <alignment horizontal="center" vertical="center"/>
      <protection locked="0"/>
    </xf>
    <xf numFmtId="17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0" fontId="3" fillId="0" borderId="6" xfId="0" applyNumberFormat="1" applyFont="1" applyBorder="1" applyAlignment="1" applyProtection="1">
      <alignment horizontal="center" vertical="center"/>
      <protection locked="0"/>
    </xf>
    <xf numFmtId="170" fontId="3" fillId="0" borderId="6" xfId="0" quotePrefix="1" applyNumberFormat="1" applyFont="1" applyBorder="1" applyAlignment="1" applyProtection="1">
      <alignment horizontal="center" vertical="center"/>
      <protection locked="0"/>
    </xf>
    <xf numFmtId="17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>
      <alignment horizontal="right" vertical="center"/>
    </xf>
    <xf numFmtId="49" fontId="4" fillId="0" borderId="9" xfId="0" quotePrefix="1" applyNumberFormat="1" applyFont="1" applyBorder="1" applyAlignment="1">
      <alignment horizontal="right" vertical="center"/>
    </xf>
    <xf numFmtId="49" fontId="4" fillId="0" borderId="12" xfId="0" quotePrefix="1" applyNumberFormat="1" applyFont="1" applyBorder="1" applyAlignment="1">
      <alignment horizontal="right" vertical="center"/>
    </xf>
    <xf numFmtId="0" fontId="27" fillId="0" borderId="0" xfId="0" applyFont="1"/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22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27" fillId="0" borderId="0" xfId="0" applyNumberFormat="1" applyFont="1"/>
    <xf numFmtId="14" fontId="0" fillId="0" borderId="0" xfId="0" applyNumberFormat="1"/>
    <xf numFmtId="0" fontId="27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28" fillId="5" borderId="21" xfId="0" applyFont="1" applyFill="1" applyBorder="1"/>
    <xf numFmtId="4" fontId="0" fillId="0" borderId="0" xfId="0" applyNumberFormat="1"/>
    <xf numFmtId="14" fontId="4" fillId="0" borderId="6" xfId="0" applyNumberFormat="1" applyFont="1" applyBorder="1" applyAlignment="1" applyProtection="1">
      <alignment horizontal="left" vertical="center"/>
      <protection locked="0"/>
    </xf>
    <xf numFmtId="0" fontId="26" fillId="4" borderId="0" xfId="6"/>
    <xf numFmtId="0" fontId="26" fillId="4" borderId="0" xfId="6" applyAlignment="1">
      <alignment horizontal="right"/>
    </xf>
    <xf numFmtId="14" fontId="26" fillId="4" borderId="0" xfId="6" applyNumberFormat="1"/>
    <xf numFmtId="0" fontId="26" fillId="4" borderId="0" xfId="6" applyNumberFormat="1"/>
    <xf numFmtId="2" fontId="26" fillId="4" borderId="0" xfId="6" applyNumberFormat="1"/>
    <xf numFmtId="0" fontId="27" fillId="0" borderId="0" xfId="0" applyFont="1" applyAlignment="1">
      <alignment horizontal="center"/>
    </xf>
    <xf numFmtId="2" fontId="4" fillId="0" borderId="6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</cellXfs>
  <cellStyles count="7">
    <cellStyle name="Benyttet hyperkobling" xfId="2" builtinId="9" hidden="1"/>
    <cellStyle name="Benyttet hyperkobling" xfId="4" builtinId="9" hidden="1"/>
    <cellStyle name="Dårlig" xfId="6" builtinId="27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</cellStyles>
  <dxfs count="75"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04B8737-8281-6B48-AD93-B13003B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71120"/>
          <a:ext cx="9455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120"/>
          <a:ext cx="9963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1035B95-56C6-44B2-A1E8-3A7FEEF0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B5899723-90A9-42B0-BA60-49F265F3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25CBFC1-1F0A-476F-9D7A-C11741AE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C75CE761-5740-4A86-97DD-955432E0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" y="71120"/>
          <a:ext cx="974090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ne Rasmussen" refreshedDate="45199.728022916664" createdVersion="8" refreshedVersion="8" minRefreshableVersion="3" recordCount="50" xr:uid="{CAE47296-E157-4002-8797-05718CC70A10}">
  <cacheSource type="worksheet">
    <worksheetSource name="Table1"/>
  </cacheSource>
  <cacheFields count="22">
    <cacheField name="Pulje" numFmtId="0">
      <sharedItems count="6">
        <s v="P1"/>
        <s v="P2"/>
        <s v="P3"/>
        <s v="P4"/>
        <s v="P5"/>
        <s v="Mix"/>
      </sharedItems>
    </cacheField>
    <cacheField name="NVF-ID" numFmtId="0">
      <sharedItems containsString="0" containsBlank="1" containsNumber="1" containsInteger="1" minValue="1940003" maxValue="1988009"/>
    </cacheField>
    <cacheField name="Klasse" numFmtId="0">
      <sharedItems containsBlank="1" containsMixedTypes="1" containsNumber="1" containsInteger="1" minValue="55" maxValue="109"/>
    </cacheField>
    <cacheField name="Vekt" numFmtId="0">
      <sharedItems containsString="0" containsBlank="1" containsNumber="1" minValue="53.12" maxValue="107.15"/>
    </cacheField>
    <cacheField name="Kat" numFmtId="0">
      <sharedItems/>
    </cacheField>
    <cacheField name="fDato" numFmtId="14">
      <sharedItems containsNonDate="0" containsDate="1" containsString="0" containsBlank="1" minDate="1940-05-30T00:00:00" maxDate="1988-10-27T00:00:00"/>
    </cacheField>
    <cacheField name="St" numFmtId="0">
      <sharedItems containsString="0" containsBlank="1" containsNumber="1" containsInteger="1" minValue="0" maxValue="60"/>
    </cacheField>
    <cacheField name="Navn" numFmtId="0">
      <sharedItems containsBlank="1" count="61">
        <s v="Roald Bjerkholt"/>
        <s v="Ole Kolbjørn Bjerkholt"/>
        <s v="Kåre Sagmyr"/>
        <s v="Egon Vee-Haugen"/>
        <s v="Arne Larsen"/>
        <s v="Geir Hestmann"/>
        <s v="Lars Hage"/>
        <s v="Terje Gulvik"/>
        <s v="Bjørnar Olsen"/>
        <s v="Jørn Helgheim"/>
        <s v="Margit Skjervheim"/>
        <s v="Rita Alnes"/>
        <s v="Jorunn Meling Monsen"/>
        <s v="Lindis Heggvik Aune"/>
        <s v="Line Søfteland"/>
        <s v="Anita Kristoffersen"/>
        <s v="Hege Bekkvik"/>
        <s v="Randi Schei"/>
        <s v="Hege Norman-Stormbringer"/>
        <s v="Atle Rønning Kauppinen"/>
        <s v="Jøran Herfjord"/>
        <s v="Dag Rønnevik"/>
        <s v="Lars -Thomas Grønlien"/>
        <s v="Ståle Eriksen"/>
        <s v="Cornelius Wiedswang"/>
        <s v="Odd Gunnar Røyseth"/>
        <s v="Roar Aune"/>
        <s v="John Kåre Monsen"/>
        <s v="Endre Dolata Gundersen"/>
        <s v="Monika Zakrzewska"/>
        <s v="Hege E. Grønland"/>
        <s v="Camilla Pedersen"/>
        <s v="Nhu Tran"/>
        <s v="Bente Torill Solemsmo"/>
        <s v="Merete Ree"/>
        <s v="Mia S. Mobæk"/>
        <s v="Nicole Aßmann"/>
        <s v="Kine Krøs"/>
        <s v="Gard Hauge"/>
        <s v="Børge Aadland"/>
        <s v="Kenneth Kaald Jørgensen"/>
        <s v="Sigurd Vedøy"/>
        <s v="Ronny Matnisdal"/>
        <s v="Robert Grønland"/>
        <s v="Jakob Ciljan Skjelbred"/>
        <s v="Patricio Yanez"/>
        <s v="Kim Helge Boltfjord Vold"/>
        <s v="Jon Peter Ueland"/>
        <m u="1"/>
        <s v="Petter N. Sæterdal" u="1"/>
        <s v="Siren Loy" u="1"/>
        <s v="Rune Johansen" u="1"/>
        <s v="Fredrik Enger" u="1"/>
        <s v="Danckert Loodtz" u="1"/>
        <s v="Rune Støkken Lind" u="1"/>
        <s v="Tormod Rene Andersen" u="1"/>
        <s v="Gunnar Welde" u="1"/>
        <s v="Runar Olav Saxegård" u="1"/>
        <s v="Bernt Petter Andersen" u="1"/>
        <s v="Line Giertsen" u="1"/>
        <s v="Caroline Moen" u="1"/>
      </sharedItems>
    </cacheField>
    <cacheField name="Lag" numFmtId="0">
      <sharedItems containsBlank="1" count="22">
        <s v="Larvik AK"/>
        <s v="Nidelv IL"/>
        <s v="Grenland Atletklubb"/>
        <s v="Tambarskjelvar IL"/>
        <s v="Oslo AK"/>
        <s v="AK Bjørgvin"/>
        <s v="Christiania AK"/>
        <s v="Stavanger VK"/>
        <s v="Hitra VK"/>
        <s v="Elverum AK"/>
        <s v="TysværVK"/>
        <s v="Alta AK"/>
        <s v="Bryggen AK"/>
        <s v="Tysvær VK"/>
        <s v="Spydeberg Atletene"/>
        <s v="Vigrestad IK"/>
        <s v="Leangen AK"/>
        <m u="1"/>
        <s v="Oslo AK-Vektløfting" u="1"/>
        <s v="Lenja AK" u="1"/>
        <s v="Trondheim AK" u="1"/>
        <s v="LenjaAK" u="1"/>
      </sharedItems>
    </cacheField>
    <cacheField name="R1" numFmtId="0">
      <sharedItems containsString="0" containsBlank="1" containsNumber="1" containsInteger="1" minValue="-78" maxValue="120"/>
    </cacheField>
    <cacheField name="R2" numFmtId="0">
      <sharedItems containsString="0" containsBlank="1" containsNumber="1" containsInteger="1" minValue="-105" maxValue="123"/>
    </cacheField>
    <cacheField name="R3" numFmtId="0">
      <sharedItems containsString="0" containsBlank="1" containsNumber="1" containsInteger="1" minValue="-115" maxValue="125"/>
    </cacheField>
    <cacheField name="S1" numFmtId="0">
      <sharedItems containsString="0" containsBlank="1" containsNumber="1" containsInteger="1" minValue="-95" maxValue="140"/>
    </cacheField>
    <cacheField name="S2" numFmtId="0">
      <sharedItems containsString="0" containsBlank="1" containsNumber="1" containsInteger="1" minValue="-145" maxValue="150"/>
    </cacheField>
    <cacheField name="S3" numFmtId="0">
      <sharedItems containsBlank="1" containsMixedTypes="1" containsNumber="1" containsInteger="1" minValue="-155" maxValue="131"/>
    </cacheField>
    <cacheField name="Rykk" numFmtId="0">
      <sharedItems containsString="0" containsBlank="1" containsNumber="1" containsInteger="1" minValue="25" maxValue="125"/>
    </cacheField>
    <cacheField name="Støt" numFmtId="0">
      <sharedItems containsString="0" containsBlank="1" containsNumber="1" containsInteger="1" minValue="35" maxValue="150"/>
    </cacheField>
    <cacheField name="Sml" numFmtId="0">
      <sharedItems containsString="0" containsBlank="1" containsNumber="1" containsInteger="1" minValue="60" maxValue="259"/>
    </cacheField>
    <cacheField name="Poeng" numFmtId="0">
      <sharedItems containsString="0" containsBlank="1" containsNumber="1" minValue="72.05885401775835" maxValue="324.71125715758808"/>
    </cacheField>
    <cacheField name="VetPoeng" numFmtId="0">
      <sharedItems containsSemiMixedTypes="0" containsString="0" containsNumber="1" minValue="98.648571150311184" maxValue="390.62764236057848"/>
    </cacheField>
    <cacheField name="Kjønn" numFmtId="0">
      <sharedItems count="3">
        <s v="M"/>
        <s v="K"/>
        <s v="" u="1"/>
      </sharedItems>
    </cacheField>
    <cacheField name="DeltLag" numFmtId="0">
      <sharedItems containsBlank="1" count="3">
        <s v="J"/>
        <s v="N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n v="1940003"/>
    <n v="96"/>
    <n v="94.31"/>
    <s v="M10"/>
    <d v="1940-05-30T00:00:00"/>
    <n v="2"/>
    <x v="0"/>
    <x v="0"/>
    <n v="32"/>
    <n v="35"/>
    <n v="-37"/>
    <n v="35"/>
    <n v="-40"/>
    <n v="40"/>
    <n v="35"/>
    <n v="40"/>
    <n v="75"/>
    <n v="88.223408735761751"/>
    <n v="249.76047013094151"/>
    <x v="0"/>
    <x v="0"/>
  </r>
  <r>
    <x v="0"/>
    <n v="1943002"/>
    <s v="102"/>
    <n v="96.99"/>
    <s v="M10"/>
    <d v="1943-12-13T00:00:00"/>
    <n v="3"/>
    <x v="1"/>
    <x v="0"/>
    <n v="48"/>
    <n v="51"/>
    <n v="-53"/>
    <n v="60"/>
    <n v="64"/>
    <n v="66"/>
    <n v="51"/>
    <n v="66"/>
    <n v="117"/>
    <n v="135.93166418774385"/>
    <n v="340.37288712611058"/>
    <x v="0"/>
    <x v="0"/>
  </r>
  <r>
    <x v="0"/>
    <n v="1944003"/>
    <s v="73"/>
    <n v="69.77"/>
    <s v="M9"/>
    <d v="1944-10-30T00:00:00"/>
    <n v="4"/>
    <x v="2"/>
    <x v="1"/>
    <n v="40"/>
    <n v="43"/>
    <n v="-45"/>
    <n v="50"/>
    <n v="53"/>
    <n v="-55"/>
    <n v="43"/>
    <n v="53"/>
    <n v="96"/>
    <n v="133.13037678678202"/>
    <n v="322.04238144722569"/>
    <x v="0"/>
    <x v="0"/>
  </r>
  <r>
    <x v="0"/>
    <n v="1954002"/>
    <s v="73"/>
    <n v="71.760000000000005"/>
    <s v="M7"/>
    <d v="1954-12-17T00:00:00"/>
    <n v="5"/>
    <x v="3"/>
    <x v="2"/>
    <n v="55"/>
    <n v="60"/>
    <n v="-66"/>
    <n v="70"/>
    <n v="75"/>
    <s v="-"/>
    <n v="60"/>
    <n v="75"/>
    <n v="135"/>
    <n v="183.91693386083622"/>
    <n v="335.28057042830443"/>
    <x v="0"/>
    <x v="0"/>
  </r>
  <r>
    <x v="0"/>
    <n v="1956001"/>
    <s v="89"/>
    <n v="85.91"/>
    <s v="M7"/>
    <d v="1956-10-14T00:00:00"/>
    <n v="6"/>
    <x v="4"/>
    <x v="3"/>
    <n v="50"/>
    <n v="55"/>
    <n v="-60"/>
    <n v="70"/>
    <n v="75"/>
    <n v="78"/>
    <n v="55"/>
    <n v="78"/>
    <n v="133"/>
    <n v="163.62665931807408"/>
    <n v="284.38313389481272"/>
    <x v="0"/>
    <x v="0"/>
  </r>
  <r>
    <x v="0"/>
    <n v="1959003"/>
    <n v="102"/>
    <n v="99.82"/>
    <s v="M6"/>
    <d v="1959-05-31T00:00:00"/>
    <n v="10"/>
    <x v="5"/>
    <x v="4"/>
    <n v="80"/>
    <n v="85"/>
    <n v="-88"/>
    <n v="92"/>
    <n v="-97"/>
    <n v="97"/>
    <n v="85"/>
    <n v="97"/>
    <n v="182"/>
    <n v="208.88088141638835"/>
    <n v="340.26695582729661"/>
    <x v="0"/>
    <x v="0"/>
  </r>
  <r>
    <x v="0"/>
    <n v="1960003"/>
    <n v="89"/>
    <n v="86.33"/>
    <s v="M6"/>
    <d v="1960-07-01T00:00:00"/>
    <n v="11"/>
    <x v="6"/>
    <x v="2"/>
    <n v="50"/>
    <n v="55"/>
    <n v="-60"/>
    <n v="70"/>
    <n v="75"/>
    <n v="-80"/>
    <n v="55"/>
    <n v="75"/>
    <n v="130"/>
    <n v="159.53964283398631"/>
    <n v="254.94434924871013"/>
    <x v="0"/>
    <x v="1"/>
  </r>
  <r>
    <x v="0"/>
    <n v="1961003"/>
    <s v="89"/>
    <n v="81.010000000000005"/>
    <s v="M6"/>
    <d v="1961-09-04T00:00:00"/>
    <n v="12"/>
    <x v="7"/>
    <x v="0"/>
    <n v="72"/>
    <n v="-77"/>
    <n v="-77"/>
    <n v="92"/>
    <n v="96"/>
    <n v="98"/>
    <n v="72"/>
    <n v="98"/>
    <n v="170"/>
    <n v="215.7404798367763"/>
    <n v="338.28107238406528"/>
    <x v="0"/>
    <x v="0"/>
  </r>
  <r>
    <x v="0"/>
    <n v="1963001"/>
    <n v="81"/>
    <n v="79.52"/>
    <s v="M6"/>
    <d v="1963-03-14T00:00:00"/>
    <n v="14"/>
    <x v="8"/>
    <x v="2"/>
    <n v="88"/>
    <n v="92"/>
    <n v="-94"/>
    <n v="104"/>
    <n v="-109"/>
    <n v="109"/>
    <n v="92"/>
    <n v="109"/>
    <n v="201"/>
    <n v="257.71254076923049"/>
    <n v="390.17678672461494"/>
    <x v="0"/>
    <x v="0"/>
  </r>
  <r>
    <x v="0"/>
    <n v="1963002"/>
    <n v="89"/>
    <n v="83.5"/>
    <s v="M6"/>
    <d v="1963-08-20T00:00:00"/>
    <n v="15"/>
    <x v="9"/>
    <x v="3"/>
    <n v="45"/>
    <n v="50"/>
    <n v="-54"/>
    <n v="55"/>
    <n v="60"/>
    <n v="65"/>
    <n v="50"/>
    <n v="65"/>
    <n v="115"/>
    <n v="143.58664693701692"/>
    <n v="217.39018346264362"/>
    <x v="0"/>
    <x v="0"/>
  </r>
  <r>
    <x v="1"/>
    <n v="1964005"/>
    <n v="76"/>
    <n v="74.33"/>
    <s v="K5"/>
    <d v="1964-12-24T00:00:00"/>
    <n v="16"/>
    <x v="10"/>
    <x v="5"/>
    <n v="45"/>
    <n v="48"/>
    <n v="-50"/>
    <n v="55"/>
    <n v="58"/>
    <n v="60"/>
    <n v="48"/>
    <n v="60"/>
    <n v="108"/>
    <n v="129.37405442586891"/>
    <n v="215.40780061907174"/>
    <x v="1"/>
    <x v="1"/>
  </r>
  <r>
    <x v="1"/>
    <n v="1966001"/>
    <n v="87"/>
    <n v="84.85"/>
    <s v="K5"/>
    <d v="1966-10-06T00:00:00"/>
    <n v="17"/>
    <x v="11"/>
    <x v="6"/>
    <n v="48"/>
    <n v="-52"/>
    <n v="52"/>
    <n v="60"/>
    <n v="-63"/>
    <n v="63"/>
    <n v="52"/>
    <n v="63"/>
    <n v="115"/>
    <n v="129.76523550941363"/>
    <n v="205.67789828242059"/>
    <x v="1"/>
    <x v="0"/>
  </r>
  <r>
    <x v="1"/>
    <n v="1970003"/>
    <n v="71"/>
    <n v="69.400000000000006"/>
    <s v="K4"/>
    <d v="1970-04-10T00:00:00"/>
    <n v="18"/>
    <x v="12"/>
    <x v="7"/>
    <n v="25"/>
    <n v="-28"/>
    <n v="-28"/>
    <n v="30"/>
    <n v="35"/>
    <n v="-37"/>
    <n v="25"/>
    <n v="35"/>
    <n v="60"/>
    <n v="74.487396009956555"/>
    <n v="106.88941327428766"/>
    <x v="1"/>
    <x v="0"/>
  </r>
  <r>
    <x v="1"/>
    <n v="1970006"/>
    <n v="76"/>
    <n v="75.14"/>
    <s v="K4"/>
    <d v="1970-08-07T00:00:00"/>
    <n v="19"/>
    <x v="13"/>
    <x v="8"/>
    <n v="25"/>
    <n v="27"/>
    <n v="29"/>
    <n v="35"/>
    <n v="38"/>
    <n v="-40"/>
    <n v="29"/>
    <n v="38"/>
    <n v="67"/>
    <n v="79.831976926844689"/>
    <n v="114.55888689002214"/>
    <x v="1"/>
    <x v="0"/>
  </r>
  <r>
    <x v="1"/>
    <n v="1970001"/>
    <s v="64"/>
    <n v="61.03"/>
    <s v="K4"/>
    <d v="1970-12-28T00:00:00"/>
    <n v="20"/>
    <x v="14"/>
    <x v="5"/>
    <n v="40"/>
    <n v="-43"/>
    <n v="-43"/>
    <n v="53"/>
    <n v="56"/>
    <n v="-58"/>
    <n v="40"/>
    <n v="56"/>
    <n v="96"/>
    <n v="128.53055715049567"/>
    <n v="184.44134951096129"/>
    <x v="1"/>
    <x v="1"/>
  </r>
  <r>
    <x v="1"/>
    <n v="1972005"/>
    <n v="64"/>
    <n v="62.02"/>
    <s v="K4"/>
    <d v="1972-06-04T00:00:00"/>
    <n v="21"/>
    <x v="15"/>
    <x v="7"/>
    <n v="30"/>
    <n v="33"/>
    <n v="35"/>
    <n v="40"/>
    <n v="43"/>
    <n v="45"/>
    <n v="35"/>
    <n v="45"/>
    <n v="80"/>
    <n v="106.03505283693885"/>
    <n v="145.16198733376928"/>
    <x v="1"/>
    <x v="0"/>
  </r>
  <r>
    <x v="1"/>
    <n v="1972006"/>
    <s v="+87"/>
    <n v="88.78"/>
    <s v="K4"/>
    <d v="1972-04-05T00:00:00"/>
    <n v="22"/>
    <x v="16"/>
    <x v="8"/>
    <n v="23"/>
    <n v="25"/>
    <n v="27"/>
    <n v="33"/>
    <n v="35"/>
    <n v="38"/>
    <n v="27"/>
    <n v="38"/>
    <n v="65"/>
    <n v="72.05885401775835"/>
    <n v="98.648571150311184"/>
    <x v="1"/>
    <x v="0"/>
  </r>
  <r>
    <x v="1"/>
    <n v="1973001"/>
    <n v="81"/>
    <n v="76.849999999999994"/>
    <s v="K4"/>
    <d v="1973-09-10T00:00:00"/>
    <n v="23"/>
    <x v="17"/>
    <x v="8"/>
    <n v="25"/>
    <n v="27"/>
    <n v="29"/>
    <n v="40"/>
    <n v="43"/>
    <n v="45"/>
    <n v="29"/>
    <n v="45"/>
    <n v="74"/>
    <n v="87.221917871195458"/>
    <n v="116.87736994740192"/>
    <x v="1"/>
    <x v="0"/>
  </r>
  <r>
    <x v="1"/>
    <n v="1973003"/>
    <s v="81"/>
    <n v="76.650000000000006"/>
    <s v="K4"/>
    <d v="1973-01-15T00:00:00"/>
    <n v="22"/>
    <x v="18"/>
    <x v="9"/>
    <n v="37"/>
    <n v="40"/>
    <n v="43"/>
    <n v="48"/>
    <n v="52"/>
    <n v="-55"/>
    <n v="43"/>
    <n v="52"/>
    <n v="95"/>
    <n v="112.11276012582029"/>
    <n v="150.23109856859921"/>
    <x v="1"/>
    <x v="0"/>
  </r>
  <r>
    <x v="2"/>
    <n v="1964007"/>
    <s v="81"/>
    <n v="74.52"/>
    <s v="M5"/>
    <d v="1964-03-08T00:00:00"/>
    <n v="25"/>
    <x v="19"/>
    <x v="2"/>
    <n v="78"/>
    <n v="82"/>
    <n v="-84"/>
    <n v="102"/>
    <n v="110"/>
    <n v="-115"/>
    <n v="82"/>
    <n v="110"/>
    <n v="192"/>
    <n v="255.60582434113701"/>
    <n v="380.34146661961188"/>
    <x v="0"/>
    <x v="0"/>
  </r>
  <r>
    <x v="2"/>
    <n v="1967001"/>
    <n v="109"/>
    <n v="103.32"/>
    <s v="M5"/>
    <d v="1967-01-12T00:00:00"/>
    <n v="26"/>
    <x v="20"/>
    <x v="8"/>
    <n v="90"/>
    <n v="95"/>
    <n v="-100"/>
    <n v="110"/>
    <n v="115"/>
    <n v="-120"/>
    <n v="95"/>
    <n v="115"/>
    <n v="210"/>
    <n v="237.67524994753612"/>
    <n v="335.35977767597348"/>
    <x v="0"/>
    <x v="0"/>
  </r>
  <r>
    <x v="2"/>
    <n v="1968002"/>
    <n v="102"/>
    <n v="98.68"/>
    <s v="M5"/>
    <d v="1968-07-02T00:00:00"/>
    <n v="27"/>
    <x v="21"/>
    <x v="10"/>
    <n v="70"/>
    <n v="75"/>
    <n v="-78"/>
    <n v="95"/>
    <n v="103"/>
    <n v="-105"/>
    <n v="75"/>
    <n v="103"/>
    <n v="178"/>
    <n v="205.27682534886947"/>
    <n v="284.30840310818422"/>
    <x v="0"/>
    <x v="0"/>
  </r>
  <r>
    <x v="2"/>
    <n v="1969004"/>
    <n v="96"/>
    <n v="95.11"/>
    <s v="M4"/>
    <d v="1969-06-12T00:00:00"/>
    <n v="28"/>
    <x v="22"/>
    <x v="4"/>
    <n v="-78"/>
    <n v="78"/>
    <n v="-82"/>
    <n v="-95"/>
    <n v="95"/>
    <n v="-102"/>
    <n v="78"/>
    <n v="95"/>
    <n v="173"/>
    <n v="202.73184405269171"/>
    <n v="275.91803975571344"/>
    <x v="0"/>
    <x v="0"/>
  </r>
  <r>
    <x v="2"/>
    <n v="1970005"/>
    <n v="67"/>
    <n v="65.2"/>
    <s v="M4"/>
    <d v="1970-01-20T00:00:00"/>
    <n v="30"/>
    <x v="23"/>
    <x v="11"/>
    <n v="-75"/>
    <n v="75"/>
    <n v="77"/>
    <n v="85"/>
    <n v="88"/>
    <n v="90"/>
    <n v="77"/>
    <n v="90"/>
    <n v="167"/>
    <n v="242.21402306733856"/>
    <n v="324.08236286409903"/>
    <x v="0"/>
    <x v="0"/>
  </r>
  <r>
    <x v="2"/>
    <n v="1971007"/>
    <s v="102"/>
    <n v="101.72"/>
    <s v="M4"/>
    <d v="1971-09-10T00:00:00"/>
    <n v="31"/>
    <x v="24"/>
    <x v="4"/>
    <n v="56"/>
    <n v="60"/>
    <n v="63"/>
    <n v="70"/>
    <n v="75"/>
    <n v="77"/>
    <n v="63"/>
    <n v="77"/>
    <n v="140"/>
    <n v="159.44032763417886"/>
    <n v="209.8234711665794"/>
    <x v="0"/>
    <x v="0"/>
  </r>
  <r>
    <x v="2"/>
    <n v="1972004"/>
    <s v="89"/>
    <n v="82.31"/>
    <s v="M4"/>
    <d v="1972-04-24T00:00:00"/>
    <n v="32"/>
    <x v="25"/>
    <x v="3"/>
    <n v="95"/>
    <n v="100"/>
    <n v="103"/>
    <n v="115"/>
    <n v="120"/>
    <n v="125"/>
    <n v="103"/>
    <n v="125"/>
    <n v="228"/>
    <n v="286.86026664933439"/>
    <n v="372.05776584418669"/>
    <x v="0"/>
    <x v="0"/>
  </r>
  <r>
    <x v="2"/>
    <n v="1971003"/>
    <s v="89"/>
    <n v="84.96"/>
    <s v="M4"/>
    <d v="1971-12-10T00:00:00"/>
    <n v="33"/>
    <x v="26"/>
    <x v="8"/>
    <n v="38"/>
    <n v="41"/>
    <n v="44"/>
    <n v="48"/>
    <n v="51"/>
    <n v="54"/>
    <n v="44"/>
    <n v="54"/>
    <n v="98"/>
    <n v="121.25753477680183"/>
    <n v="159.57491576627123"/>
    <x v="0"/>
    <x v="0"/>
  </r>
  <r>
    <x v="2"/>
    <n v="1973011"/>
    <s v="102"/>
    <n v="99.85"/>
    <s v="M4"/>
    <d v="1973-06-13T00:00:00"/>
    <n v="34"/>
    <x v="27"/>
    <x v="7"/>
    <n v="75"/>
    <n v="-80"/>
    <n v="80"/>
    <n v="85"/>
    <n v="90"/>
    <n v="-95"/>
    <n v="80"/>
    <n v="90"/>
    <n v="170"/>
    <n v="195.08413937850494"/>
    <n v="249.5126142651078"/>
    <x v="0"/>
    <x v="0"/>
  </r>
  <r>
    <x v="2"/>
    <n v="1973004"/>
    <n v="89"/>
    <n v="88.32"/>
    <s v="M4"/>
    <d v="1973-11-09T00:00:00"/>
    <n v="50"/>
    <x v="28"/>
    <x v="12"/>
    <n v="-75"/>
    <n v="75"/>
    <n v="80"/>
    <n v="95"/>
    <n v="100"/>
    <n v="-105"/>
    <n v="80"/>
    <n v="100"/>
    <n v="180"/>
    <n v="218.39880220552803"/>
    <n v="279.33206802087034"/>
    <x v="0"/>
    <x v="0"/>
  </r>
  <r>
    <x v="3"/>
    <n v="1975001"/>
    <n v="87"/>
    <n v="82.76"/>
    <s v="K3"/>
    <d v="1975-04-19T00:00:00"/>
    <n v="0"/>
    <x v="29"/>
    <x v="13"/>
    <n v="41"/>
    <n v="44"/>
    <n v="-47"/>
    <n v="61"/>
    <n v="-65"/>
    <n v="65"/>
    <n v="44"/>
    <n v="65"/>
    <n v="109"/>
    <n v="124.27421329196667"/>
    <n v="160.06518672005308"/>
    <x v="1"/>
    <x v="0"/>
  </r>
  <r>
    <x v="3"/>
    <n v="1977002"/>
    <n v="71"/>
    <n v="66.52"/>
    <s v="K3"/>
    <d v="1977-05-22T00:00:00"/>
    <n v="0"/>
    <x v="30"/>
    <x v="9"/>
    <n v="30"/>
    <n v="33"/>
    <n v="35"/>
    <n v="45"/>
    <n v="48"/>
    <n v="52"/>
    <n v="35"/>
    <n v="52"/>
    <n v="87"/>
    <n v="110.59282700630304"/>
    <n v="137.57747679584099"/>
    <x v="1"/>
    <x v="0"/>
  </r>
  <r>
    <x v="3"/>
    <n v="1980006"/>
    <n v="64"/>
    <n v="63.9"/>
    <s v="K2"/>
    <d v="1980-04-28T00:00:00"/>
    <n v="0"/>
    <x v="31"/>
    <x v="6"/>
    <n v="-48"/>
    <n v="48"/>
    <n v="51"/>
    <n v="63"/>
    <n v="67"/>
    <n v="-70"/>
    <n v="51"/>
    <n v="67"/>
    <n v="118"/>
    <n v="153.57649593110264"/>
    <n v="182.29530067021884"/>
    <x v="1"/>
    <x v="0"/>
  </r>
  <r>
    <x v="3"/>
    <n v="1983008"/>
    <n v="64"/>
    <n v="61.27"/>
    <s v="K2"/>
    <d v="1983-08-01T00:00:00"/>
    <n v="0"/>
    <x v="32"/>
    <x v="7"/>
    <n v="-48"/>
    <n v="48"/>
    <n v="51"/>
    <n v="-68"/>
    <n v="68"/>
    <n v="70"/>
    <n v="51"/>
    <n v="70"/>
    <n v="121"/>
    <n v="161.60179604062296"/>
    <n v="183.90284389422891"/>
    <x v="1"/>
    <x v="0"/>
  </r>
  <r>
    <x v="3"/>
    <n v="1983009"/>
    <n v="71"/>
    <n v="69.78"/>
    <s v="K2"/>
    <d v="1983-03-28T00:00:00"/>
    <n v="0"/>
    <x v="33"/>
    <x v="9"/>
    <n v="25"/>
    <n v="30"/>
    <n v="33"/>
    <n v="40"/>
    <n v="45"/>
    <n v="50"/>
    <n v="33"/>
    <n v="50"/>
    <n v="83"/>
    <n v="102.73643364823316"/>
    <n v="116.91406149168932"/>
    <x v="1"/>
    <x v="1"/>
  </r>
  <r>
    <x v="3"/>
    <n v="1983004"/>
    <n v="76"/>
    <n v="73.540000000000006"/>
    <s v="K2"/>
    <d v="1983-05-18T00:00:00"/>
    <n v="0"/>
    <x v="34"/>
    <x v="13"/>
    <n v="-45"/>
    <n v="45"/>
    <n v="50"/>
    <n v="60"/>
    <n v="65"/>
    <n v="-70"/>
    <n v="50"/>
    <n v="65"/>
    <n v="115"/>
    <n v="138.49814067588332"/>
    <n v="157.61088408915521"/>
    <x v="1"/>
    <x v="0"/>
  </r>
  <r>
    <x v="3"/>
    <n v="1985008"/>
    <n v="55"/>
    <n v="54.7"/>
    <s v="K1"/>
    <d v="1985-06-25T00:00:00"/>
    <n v="0"/>
    <x v="35"/>
    <x v="9"/>
    <n v="30"/>
    <n v="32"/>
    <n v="34"/>
    <n v="45"/>
    <n v="49"/>
    <n v="51"/>
    <n v="34"/>
    <n v="51"/>
    <n v="85"/>
    <n v="122.4537472352041"/>
    <n v="135.92365943107657"/>
    <x v="1"/>
    <x v="0"/>
  </r>
  <r>
    <x v="3"/>
    <n v="1986003"/>
    <n v="59"/>
    <n v="57.3"/>
    <s v="K1"/>
    <d v="1986-02-03T00:00:00"/>
    <n v="0"/>
    <x v="36"/>
    <x v="4"/>
    <n v="43"/>
    <n v="46"/>
    <n v="48"/>
    <n v="57"/>
    <n v="60"/>
    <n v="63"/>
    <n v="48"/>
    <n v="63"/>
    <n v="111"/>
    <n v="154.863200633757"/>
    <n v="169.88493109523142"/>
    <x v="1"/>
    <x v="0"/>
  </r>
  <r>
    <x v="3"/>
    <n v="1987001"/>
    <n v="55"/>
    <n v="53.12"/>
    <s v="K1"/>
    <d v="1987-08-31T00:00:00"/>
    <n v="0"/>
    <x v="37"/>
    <x v="14"/>
    <n v="53"/>
    <n v="56"/>
    <n v="59"/>
    <n v="70"/>
    <n v="75"/>
    <n v="77"/>
    <n v="59"/>
    <n v="77"/>
    <n v="136"/>
    <n v="200.08414616160792"/>
    <n v="216.89121443918299"/>
    <x v="1"/>
    <x v="0"/>
  </r>
  <r>
    <x v="4"/>
    <n v="1974001"/>
    <n v="96"/>
    <n v="93.6"/>
    <s v="M3"/>
    <d v="1974-02-08T00:00:00"/>
    <n v="49"/>
    <x v="38"/>
    <x v="12"/>
    <n v="85"/>
    <n v="90"/>
    <n v="95"/>
    <n v="110"/>
    <n v="115"/>
    <n v="-120"/>
    <n v="95"/>
    <n v="115"/>
    <n v="210"/>
    <n v="247.87432379666643"/>
    <n v="313.0652709551897"/>
    <x v="0"/>
    <x v="0"/>
  </r>
  <r>
    <x v="4"/>
    <n v="1976003"/>
    <s v="102"/>
    <n v="101.98"/>
    <s v="M3"/>
    <d v="1976-03-30T00:00:00"/>
    <n v="51"/>
    <x v="39"/>
    <x v="5"/>
    <n v="100"/>
    <n v="105"/>
    <n v="109"/>
    <n v="140"/>
    <n v="150"/>
    <n v="-155"/>
    <n v="109"/>
    <n v="150"/>
    <n v="259"/>
    <n v="294.6611233341194"/>
    <n v="363.31716507096922"/>
    <x v="0"/>
    <x v="0"/>
  </r>
  <r>
    <x v="4"/>
    <n v="1976009"/>
    <n v="96"/>
    <n v="94.57"/>
    <s v="M3"/>
    <d v="1976-05-06T00:00:00"/>
    <n v="52"/>
    <x v="40"/>
    <x v="8"/>
    <n v="68"/>
    <n v="71"/>
    <n v="74"/>
    <n v="88"/>
    <n v="91"/>
    <n v="94"/>
    <n v="74"/>
    <n v="94"/>
    <n v="168"/>
    <n v="197.37539386046689"/>
    <n v="243.3638606299557"/>
    <x v="0"/>
    <x v="0"/>
  </r>
  <r>
    <x v="4"/>
    <n v="1976006"/>
    <s v="109"/>
    <n v="102.02"/>
    <s v="M3"/>
    <d v="1976-09-17T00:00:00"/>
    <n v="53"/>
    <x v="41"/>
    <x v="12"/>
    <n v="60"/>
    <n v="65"/>
    <n v="70"/>
    <n v="83"/>
    <n v="87"/>
    <n v="-91"/>
    <n v="70"/>
    <n v="87"/>
    <n v="157"/>
    <n v="178.58879530201949"/>
    <n v="220.19998460739006"/>
    <x v="0"/>
    <x v="0"/>
  </r>
  <r>
    <x v="4"/>
    <n v="1978008"/>
    <n v="89"/>
    <n v="81.67"/>
    <s v="M3"/>
    <d v="1978-06-15T00:00:00"/>
    <n v="55"/>
    <x v="42"/>
    <x v="15"/>
    <n v="120"/>
    <n v="123"/>
    <n v="125"/>
    <n v="132"/>
    <n v="-140"/>
    <s v="-"/>
    <n v="125"/>
    <n v="132"/>
    <n v="257"/>
    <n v="324.71125715758808"/>
    <n v="390.62764236057848"/>
    <x v="0"/>
    <x v="0"/>
  </r>
  <r>
    <x v="4"/>
    <n v="1978001"/>
    <n v="81"/>
    <n v="80.27"/>
    <s v="M3"/>
    <d v="1978-11-20T00:00:00"/>
    <n v="56"/>
    <x v="43"/>
    <x v="9"/>
    <n v="70"/>
    <n v="77"/>
    <n v="-80"/>
    <n v="90"/>
    <n v="100"/>
    <n v="-110"/>
    <n v="77"/>
    <n v="100"/>
    <n v="177"/>
    <n v="225.76017523314295"/>
    <n v="271.58949080547097"/>
    <x v="0"/>
    <x v="0"/>
  </r>
  <r>
    <x v="4"/>
    <n v="1983010"/>
    <n v="73"/>
    <n v="72.760000000000005"/>
    <s v="M2"/>
    <d v="1983-04-11T00:00:00"/>
    <n v="57"/>
    <x v="44"/>
    <x v="16"/>
    <n v="60"/>
    <n v="65"/>
    <n v="-70"/>
    <n v="80"/>
    <n v="-85"/>
    <n v="-85"/>
    <n v="65"/>
    <n v="80"/>
    <n v="145"/>
    <n v="195.85612852289796"/>
    <n v="222.2967058734892"/>
    <x v="0"/>
    <x v="0"/>
  </r>
  <r>
    <x v="4"/>
    <n v="1986004"/>
    <n v="89"/>
    <n v="86.73"/>
    <s v="M1"/>
    <d v="1986-05-28T00:00:00"/>
    <n v="58"/>
    <x v="45"/>
    <x v="5"/>
    <n v="78"/>
    <n v="81"/>
    <n v="85"/>
    <n v="108"/>
    <n v="111"/>
    <n v="-115"/>
    <n v="85"/>
    <n v="111"/>
    <n v="196"/>
    <n v="239.97517419516888"/>
    <n v="263.01279091790514"/>
    <x v="0"/>
    <x v="0"/>
  </r>
  <r>
    <x v="4"/>
    <n v="1987004"/>
    <n v="102"/>
    <n v="99.68"/>
    <s v="M1"/>
    <d v="1987-06-03T00:00:00"/>
    <n v="59"/>
    <x v="46"/>
    <x v="15"/>
    <n v="100"/>
    <n v="-105"/>
    <n v="105"/>
    <n v="125"/>
    <n v="-131"/>
    <n v="131"/>
    <n v="105"/>
    <n v="131"/>
    <n v="236"/>
    <n v="271.01484133304723"/>
    <n v="293.50907316369012"/>
    <x v="0"/>
    <x v="0"/>
  </r>
  <r>
    <x v="4"/>
    <n v="1988009"/>
    <n v="109"/>
    <n v="107.15"/>
    <s v="M1"/>
    <d v="1988-10-26T00:00:00"/>
    <n v="60"/>
    <x v="47"/>
    <x v="15"/>
    <n v="105"/>
    <n v="110"/>
    <n v="-115"/>
    <n v="137"/>
    <n v="-145"/>
    <n v="-145"/>
    <n v="110"/>
    <n v="137"/>
    <n v="247"/>
    <n v="275.6829731506719"/>
    <n v="295.53214721752028"/>
    <x v="0"/>
    <x v="0"/>
  </r>
  <r>
    <x v="5"/>
    <m/>
    <m/>
    <m/>
    <s v="M60"/>
    <m/>
    <m/>
    <x v="10"/>
    <x v="5"/>
    <m/>
    <m/>
    <m/>
    <m/>
    <m/>
    <m/>
    <m/>
    <m/>
    <m/>
    <m/>
    <n v="214.27013574456669"/>
    <x v="0"/>
    <x v="0"/>
  </r>
  <r>
    <x v="5"/>
    <m/>
    <m/>
    <m/>
    <s v="M55"/>
    <m/>
    <m/>
    <x v="14"/>
    <x v="5"/>
    <m/>
    <m/>
    <m/>
    <m/>
    <m/>
    <m/>
    <m/>
    <m/>
    <m/>
    <m/>
    <n v="195.17237164470677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EC7756-6976-4FF8-A94E-A1579F8E6F1B}" name="PivotTable2" cacheId="1" applyNumberFormats="0" applyBorderFormats="0" applyFontFormats="0" applyPatternFormats="0" applyAlignmentFormats="0" applyWidthHeightFormats="1" dataCaption="Values" updatedVersion="8" minRefreshableVersion="3" rowGrandTotals="0" itemPrintTitles="1" createdVersion="8" indent="0" outline="1" outlineData="1" multipleFieldFilters="0" rowHeaderCaption="Klubb">
  <location ref="B4:D12" firstHeaderRow="0" firstDataRow="1" firstDataCol="1" rowPageCount="2" colPageCount="1"/>
  <pivotFields count="22">
    <pivotField showAll="0"/>
    <pivotField showAll="0"/>
    <pivotField showAll="0"/>
    <pivotField showAll="0"/>
    <pivotField showAll="0"/>
    <pivotField numFmtId="14" showAll="0"/>
    <pivotField showAll="0"/>
    <pivotField axis="axisRow" dataField="1" showAll="0">
      <items count="62">
        <item x="15"/>
        <item x="4"/>
        <item x="19"/>
        <item x="33"/>
        <item m="1" x="58"/>
        <item x="8"/>
        <item x="39"/>
        <item x="31"/>
        <item m="1" x="60"/>
        <item x="24"/>
        <item x="21"/>
        <item m="1" x="53"/>
        <item x="3"/>
        <item x="28"/>
        <item m="1" x="52"/>
        <item x="38"/>
        <item x="5"/>
        <item m="1" x="56"/>
        <item x="16"/>
        <item x="30"/>
        <item x="18"/>
        <item x="44"/>
        <item x="27"/>
        <item x="47"/>
        <item x="12"/>
        <item x="20"/>
        <item x="9"/>
        <item x="40"/>
        <item x="46"/>
        <item x="37"/>
        <item x="2"/>
        <item x="6"/>
        <item x="22"/>
        <item x="13"/>
        <item m="1" x="59"/>
        <item x="14"/>
        <item x="10"/>
        <item x="34"/>
        <item x="35"/>
        <item x="29"/>
        <item x="32"/>
        <item x="36"/>
        <item x="25"/>
        <item x="1"/>
        <item x="45"/>
        <item m="1" x="49"/>
        <item x="17"/>
        <item x="11"/>
        <item x="0"/>
        <item x="26"/>
        <item x="43"/>
        <item x="42"/>
        <item m="1" x="57"/>
        <item m="1" x="51"/>
        <item m="1" x="54"/>
        <item x="41"/>
        <item m="1" x="50"/>
        <item x="23"/>
        <item x="7"/>
        <item m="1" x="55"/>
        <item m="1" x="48"/>
        <item t="default"/>
      </items>
    </pivotField>
    <pivotField axis="axisRow" showAll="0" measureFilter="1" sortType="descending">
      <items count="23">
        <item sd="0" x="5"/>
        <item sd="0" x="11"/>
        <item sd="0" x="12"/>
        <item x="6"/>
        <item sd="0" x="9"/>
        <item sd="0" x="2"/>
        <item sd="0" x="8"/>
        <item sd="0" x="0"/>
        <item sd="0" x="16"/>
        <item sd="0" m="1" x="19"/>
        <item m="1" x="21"/>
        <item sd="0" x="1"/>
        <item sd="0" x="4"/>
        <item m="1" x="18"/>
        <item x="14"/>
        <item sd="0" x="7"/>
        <item sd="0" x="3"/>
        <item sd="0" m="1" x="20"/>
        <item x="13"/>
        <item sd="0" x="10"/>
        <item sd="0" x="15"/>
        <item m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showAll="0">
      <items count="4">
        <item x="1"/>
        <item x="0"/>
        <item m="1" x="2"/>
        <item t="default"/>
      </items>
    </pivotField>
    <pivotField axis="axisPage" showAll="0">
      <items count="4">
        <item x="0"/>
        <item m="1" x="2"/>
        <item x="1"/>
        <item t="default"/>
      </items>
    </pivotField>
  </pivotFields>
  <rowFields count="2">
    <field x="8"/>
    <field x="7"/>
  </rowFields>
  <rowItems count="8">
    <i>
      <x v="5"/>
    </i>
    <i>
      <x v="20"/>
    </i>
    <i>
      <x v="7"/>
    </i>
    <i>
      <x v="16"/>
    </i>
    <i>
      <x/>
    </i>
    <i>
      <x v="12"/>
    </i>
    <i>
      <x v="2"/>
    </i>
    <i>
      <x v="6"/>
    </i>
  </rowItems>
  <colFields count="1">
    <field x="-2"/>
  </colFields>
  <colItems count="2">
    <i>
      <x/>
    </i>
    <i i="1">
      <x v="1"/>
    </i>
  </colItems>
  <pageFields count="2">
    <pageField fld="20" item="1" hier="-1"/>
    <pageField fld="21" item="0" hier="-1"/>
  </pageFields>
  <dataFields count="2">
    <dataField name="∑ Poeng" fld="19" baseField="8" baseItem="0" numFmtId="4"/>
    <dataField name="Antall" fld="7" subtotal="count" baseField="8" baseItem="0"/>
  </dataFields>
  <formats count="9"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1">
          <reference field="8" count="1">
            <x v="0"/>
          </reference>
        </references>
      </pivotArea>
    </format>
    <format dxfId="54">
      <pivotArea dataOnly="0" labelOnly="1" fieldPosition="0">
        <references count="1">
          <reference field="8" count="1">
            <x v="0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0"/>
          </reference>
          <reference field="8" count="1">
            <x v="0"/>
          </reference>
        </references>
      </pivotArea>
    </format>
    <format dxfId="52">
      <pivotArea collapsedLevelsAreSubtotals="1" fieldPosition="0">
        <references count="1">
          <reference field="8" count="1">
            <x v="5"/>
          </reference>
        </references>
      </pivotArea>
    </format>
    <format dxfId="51">
      <pivotArea dataOnly="0" labelOnly="1" fieldPosition="0">
        <references count="1">
          <reference field="8" count="1">
            <x v="5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0"/>
          </reference>
          <reference field="8" count="1">
            <x v="5"/>
          </reference>
        </references>
      </pivotArea>
    </format>
    <format dxfId="49">
      <pivotArea collapsedLevelsAreSubtotals="1" fieldPosition="0">
        <references count="2">
          <reference field="4294967294" count="1" selected="0">
            <x v="1"/>
          </reference>
          <reference field="8" count="1">
            <x v="5"/>
          </reference>
        </references>
      </pivotArea>
    </format>
    <format dxfId="48">
      <pivotArea collapsedLevelsAreSubtotals="1" fieldPosition="0">
        <references count="2">
          <reference field="4294967294" count="1" selected="0">
            <x v="1"/>
          </reference>
          <reference field="8" count="1">
            <x v="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8" type="valueGreaterThanOrEqual" evalOrder="-1" id="7" iMeasureFld="1">
      <autoFilter ref="A1">
        <filterColumn colId="0">
          <customFilters>
            <customFilter operator="greaterThanOrEqual" val="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FB8218-008C-4EEC-82E7-91437090A0E1}" name="PivotTable3" cacheId="1" applyNumberFormats="0" applyBorderFormats="0" applyFontFormats="0" applyPatternFormats="0" applyAlignmentFormats="0" applyWidthHeightFormats="1" dataCaption="Values" updatedVersion="8" minRefreshableVersion="3" rowGrandTotals="0" itemPrintTitles="1" createdVersion="8" indent="0" outline="1" outlineData="1" multipleFieldFilters="0" rowHeaderCaption="Klubb">
  <location ref="G4:I7" firstHeaderRow="0" firstDataRow="1" firstDataCol="1" rowPageCount="2" colPageCount="1"/>
  <pivotFields count="22">
    <pivotField showAll="0"/>
    <pivotField showAll="0"/>
    <pivotField showAll="0"/>
    <pivotField showAll="0"/>
    <pivotField showAll="0"/>
    <pivotField numFmtId="14" showAll="0"/>
    <pivotField showAll="0"/>
    <pivotField axis="axisRow" dataField="1" showAll="0">
      <items count="62">
        <item x="15"/>
        <item x="4"/>
        <item x="19"/>
        <item x="33"/>
        <item m="1" x="58"/>
        <item x="8"/>
        <item x="39"/>
        <item x="31"/>
        <item m="1" x="60"/>
        <item x="24"/>
        <item x="21"/>
        <item m="1" x="53"/>
        <item x="3"/>
        <item x="28"/>
        <item m="1" x="52"/>
        <item x="38"/>
        <item x="5"/>
        <item m="1" x="56"/>
        <item x="16"/>
        <item x="30"/>
        <item x="18"/>
        <item x="44"/>
        <item x="27"/>
        <item x="47"/>
        <item x="12"/>
        <item x="20"/>
        <item x="9"/>
        <item x="40"/>
        <item x="46"/>
        <item x="37"/>
        <item x="2"/>
        <item x="6"/>
        <item x="22"/>
        <item x="13"/>
        <item m="1" x="59"/>
        <item x="14"/>
        <item x="10"/>
        <item x="34"/>
        <item x="35"/>
        <item x="29"/>
        <item x="32"/>
        <item x="36"/>
        <item x="25"/>
        <item x="1"/>
        <item x="45"/>
        <item m="1" x="49"/>
        <item x="17"/>
        <item x="11"/>
        <item x="0"/>
        <item x="26"/>
        <item x="43"/>
        <item x="42"/>
        <item m="1" x="57"/>
        <item m="1" x="51"/>
        <item m="1" x="54"/>
        <item x="41"/>
        <item m="1" x="50"/>
        <item x="23"/>
        <item x="7"/>
        <item m="1" x="55"/>
        <item m="1" x="48"/>
        <item t="default"/>
      </items>
    </pivotField>
    <pivotField axis="axisRow" showAll="0" measureFilter="1" sortType="descending">
      <items count="23">
        <item sd="0" x="5"/>
        <item x="11"/>
        <item x="12"/>
        <item sd="0" x="6"/>
        <item sd="0" x="9"/>
        <item x="2"/>
        <item sd="0" x="8"/>
        <item x="0"/>
        <item x="16"/>
        <item m="1" x="19"/>
        <item m="1" x="21"/>
        <item x="1"/>
        <item sd="0" x="4"/>
        <item m="1" x="18"/>
        <item sd="0" x="14"/>
        <item sd="0" x="7"/>
        <item x="3"/>
        <item sd="0" m="1" x="20"/>
        <item sd="0" x="13"/>
        <item x="10"/>
        <item x="15"/>
        <item m="1"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showAll="0">
      <items count="4">
        <item x="1"/>
        <item x="0"/>
        <item m="1" x="2"/>
        <item t="default"/>
      </items>
    </pivotField>
    <pivotField axis="axisPage" showAll="0">
      <items count="4">
        <item x="0"/>
        <item m="1" x="2"/>
        <item x="1"/>
        <item t="default"/>
      </items>
    </pivotField>
  </pivotFields>
  <rowFields count="2">
    <field x="8"/>
    <field x="7"/>
  </rowFields>
  <rowItems count="3">
    <i>
      <x v="15"/>
    </i>
    <i>
      <x v="4"/>
    </i>
    <i>
      <x v="6"/>
    </i>
  </rowItems>
  <colFields count="1">
    <field x="-2"/>
  </colFields>
  <colItems count="2">
    <i>
      <x/>
    </i>
    <i i="1">
      <x v="1"/>
    </i>
  </colItems>
  <pageFields count="2">
    <pageField fld="20" item="0" hier="-1"/>
    <pageField fld="21" item="0" hier="-1"/>
  </pageFields>
  <dataFields count="2">
    <dataField name="∑ Poeng" fld="19" baseField="8" baseItem="18" numFmtId="4"/>
    <dataField name="Antall" fld="7" subtotal="count" baseField="8" baseItem="0"/>
  </dataFields>
  <formats count="15">
    <format dxfId="71">
      <pivotArea collapsedLevelsAreSubtotals="1" fieldPosition="0">
        <references count="1">
          <reference field="8" count="1">
            <x v="0"/>
          </reference>
        </references>
      </pivotArea>
    </format>
    <format dxfId="70">
      <pivotArea dataOnly="0" labelOnly="1" fieldPosition="0">
        <references count="1">
          <reference field="8" count="1">
            <x v="0"/>
          </reference>
        </references>
      </pivotArea>
    </format>
    <format dxfId="69">
      <pivotArea collapsedLevelsAreSubtotals="1" fieldPosition="0">
        <references count="1">
          <reference field="8" count="1">
            <x v="5"/>
          </reference>
        </references>
      </pivotArea>
    </format>
    <format dxfId="68">
      <pivotArea dataOnly="0" labelOnly="1" fieldPosition="0">
        <references count="1">
          <reference field="8" count="1">
            <x v="5"/>
          </reference>
        </references>
      </pivotArea>
    </format>
    <format dxfId="67">
      <pivotArea collapsedLevelsAreSubtotals="1" fieldPosition="0">
        <references count="1">
          <reference field="8" count="1">
            <x v="0"/>
          </reference>
        </references>
      </pivotArea>
    </format>
    <format dxfId="66">
      <pivotArea dataOnly="0" labelOnly="1" fieldPosition="0">
        <references count="1">
          <reference field="8" count="1">
            <x v="0"/>
          </reference>
        </references>
      </pivotArea>
    </format>
    <format dxfId="65">
      <pivotArea collapsedLevelsAreSubtotals="1" fieldPosition="0">
        <references count="1">
          <reference field="8" count="1">
            <x v="0"/>
          </reference>
        </references>
      </pivotArea>
    </format>
    <format dxfId="64">
      <pivotArea dataOnly="0" labelOnly="1" fieldPosition="0">
        <references count="1">
          <reference field="8" count="1">
            <x v="0"/>
          </reference>
        </references>
      </pivotArea>
    </format>
    <format dxfId="63">
      <pivotArea collapsedLevelsAreSubtotals="1" fieldPosition="0">
        <references count="1">
          <reference field="8" count="1">
            <x v="0"/>
          </reference>
        </references>
      </pivotArea>
    </format>
    <format dxfId="62">
      <pivotArea dataOnly="0" labelOnly="1" fieldPosition="0">
        <references count="1">
          <reference field="8" count="2">
            <x v="0"/>
            <x v="4"/>
          </reference>
        </references>
      </pivotArea>
    </format>
    <format dxfId="61">
      <pivotArea outline="0" fieldPosition="0">
        <references count="1">
          <reference field="4294967294" count="1">
            <x v="0"/>
          </reference>
        </references>
      </pivotArea>
    </format>
    <format dxfId="60">
      <pivotArea collapsedLevelsAreSubtotals="1" fieldPosition="0">
        <references count="1">
          <reference field="8" count="1">
            <x v="4"/>
          </reference>
        </references>
      </pivotArea>
    </format>
    <format dxfId="59">
      <pivotArea dataOnly="0" labelOnly="1" fieldPosition="0">
        <references count="1">
          <reference field="8" count="1">
            <x v="4"/>
          </reference>
        </references>
      </pivotArea>
    </format>
    <format dxfId="58">
      <pivotArea collapsedLevelsAreSubtotals="1" fieldPosition="0">
        <references count="2">
          <reference field="4294967294" count="1" selected="0">
            <x v="0"/>
          </reference>
          <reference field="8" count="1">
            <x v="4"/>
          </reference>
        </references>
      </pivotArea>
    </format>
    <format dxfId="57">
      <pivotArea collapsedLevelsAreSubtotals="1" fieldPosition="0">
        <references count="2">
          <reference field="4294967294" count="1" selected="0">
            <x v="1"/>
          </reference>
          <reference field="8" count="1">
            <x v="4"/>
          </reference>
        </references>
      </pivotArea>
    </format>
  </formats>
  <pivotTableStyleInfo name="PivotStyleLight16" showRowHeaders="1" showColHeaders="1" showRowStripes="0" showColStripes="0" showLastColumn="1"/>
  <filters count="1">
    <filter fld="8" type="valueGreaterThanOrEqual" evalOrder="-1" id="4" iMeasureFld="1">
      <autoFilter ref="A1">
        <filterColumn colId="0">
          <customFilters>
            <customFilter operator="greaterThanOrEqual" val="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EEC25-C8C8-4277-9E30-64F60D41E9A5}" name="PivotTable1" cacheId="1" applyNumberFormats="0" applyBorderFormats="0" applyFontFormats="0" applyPatternFormats="0" applyAlignmentFormats="0" applyWidthHeightFormats="1" dataCaption="Values" updatedVersion="8" minRefreshableVersion="3" rowGrandTotals="0" itemPrintTitles="1" createdVersion="8" indent="0" compact="0" compactData="0" multipleFieldFilters="0">
  <location ref="B4:D34" firstHeaderRow="1" firstDataRow="1" firstDataCol="2" rowPageCount="2" colPageCount="1"/>
  <pivotFields count="22">
    <pivotField axis="axisPage" compact="0" outline="0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measureFilter="1" sortType="descending" defaultSubtotal="0">
      <items count="61">
        <item m="1" x="48"/>
        <item m="1" x="55"/>
        <item x="7"/>
        <item x="23"/>
        <item m="1" x="50"/>
        <item x="41"/>
        <item m="1" x="54"/>
        <item m="1" x="51"/>
        <item m="1" x="57"/>
        <item x="42"/>
        <item x="43"/>
        <item x="26"/>
        <item x="0"/>
        <item x="11"/>
        <item x="17"/>
        <item m="1" x="49"/>
        <item x="45"/>
        <item x="1"/>
        <item x="25"/>
        <item x="36"/>
        <item x="32"/>
        <item x="29"/>
        <item x="35"/>
        <item x="34"/>
        <item x="10"/>
        <item x="14"/>
        <item m="1" x="59"/>
        <item x="13"/>
        <item x="22"/>
        <item x="6"/>
        <item x="2"/>
        <item x="37"/>
        <item x="46"/>
        <item x="40"/>
        <item x="9"/>
        <item x="20"/>
        <item x="12"/>
        <item x="47"/>
        <item x="27"/>
        <item x="44"/>
        <item x="18"/>
        <item x="30"/>
        <item x="16"/>
        <item m="1" x="56"/>
        <item x="5"/>
        <item x="38"/>
        <item m="1" x="52"/>
        <item x="28"/>
        <item x="3"/>
        <item m="1" x="53"/>
        <item x="21"/>
        <item x="24"/>
        <item m="1" x="60"/>
        <item x="31"/>
        <item x="39"/>
        <item x="8"/>
        <item m="1" x="58"/>
        <item x="33"/>
        <item x="19"/>
        <item x="4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23">
        <item x="5"/>
        <item x="11"/>
        <item x="12"/>
        <item x="6"/>
        <item x="9"/>
        <item x="2"/>
        <item x="8"/>
        <item x="0"/>
        <item x="16"/>
        <item m="1" x="19"/>
        <item m="1" x="21"/>
        <item x="1"/>
        <item x="4"/>
        <item m="1" x="18"/>
        <item x="14"/>
        <item x="7"/>
        <item x="3"/>
        <item m="1" x="20"/>
        <item x="13"/>
        <item x="10"/>
        <item x="15"/>
        <item m="1" x="1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4">
        <item m="1" x="2"/>
        <item x="1"/>
        <item x="0"/>
        <item t="default"/>
      </items>
    </pivotField>
    <pivotField compact="0" outline="0" showAll="0"/>
  </pivotFields>
  <rowFields count="2">
    <field x="7"/>
    <field x="8"/>
  </rowFields>
  <rowItems count="30">
    <i>
      <x v="9"/>
      <x v="20"/>
    </i>
    <i>
      <x v="55"/>
      <x v="5"/>
    </i>
    <i>
      <x v="58"/>
      <x v="5"/>
    </i>
    <i>
      <x v="18"/>
      <x v="16"/>
    </i>
    <i>
      <x v="54"/>
      <x/>
    </i>
    <i>
      <x v="17"/>
      <x v="7"/>
    </i>
    <i>
      <x v="44"/>
      <x v="12"/>
    </i>
    <i>
      <x v="2"/>
      <x v="7"/>
    </i>
    <i>
      <x v="35"/>
      <x v="6"/>
    </i>
    <i>
      <x v="48"/>
      <x v="5"/>
    </i>
    <i>
      <x v="3"/>
      <x v="1"/>
    </i>
    <i>
      <x v="30"/>
      <x v="11"/>
    </i>
    <i>
      <x v="45"/>
      <x v="2"/>
    </i>
    <i>
      <x v="37"/>
      <x v="20"/>
    </i>
    <i>
      <x v="32"/>
      <x v="20"/>
    </i>
    <i>
      <x v="59"/>
      <x v="16"/>
    </i>
    <i>
      <x v="50"/>
      <x v="19"/>
    </i>
    <i>
      <x v="47"/>
      <x v="2"/>
    </i>
    <i>
      <x v="28"/>
      <x v="12"/>
    </i>
    <i>
      <x v="10"/>
      <x v="4"/>
    </i>
    <i>
      <x v="16"/>
      <x/>
    </i>
    <i>
      <x v="29"/>
      <x v="5"/>
    </i>
    <i>
      <x v="12"/>
      <x v="7"/>
    </i>
    <i>
      <x v="38"/>
      <x v="15"/>
    </i>
    <i>
      <x v="33"/>
      <x v="6"/>
    </i>
    <i>
      <x v="39"/>
      <x v="8"/>
    </i>
    <i>
      <x v="5"/>
      <x v="2"/>
    </i>
    <i>
      <x v="34"/>
      <x v="16"/>
    </i>
    <i>
      <x v="51"/>
      <x v="12"/>
    </i>
    <i>
      <x v="11"/>
      <x v="6"/>
    </i>
  </rowItems>
  <colItems count="1">
    <i/>
  </colItems>
  <pageFields count="2">
    <pageField fld="20" item="2" hier="-1"/>
    <pageField fld="0" hier="-1"/>
  </pageFields>
  <dataFields count="1">
    <dataField name="Sum of VetPoeng" fld="19" baseField="7" baseItem="55" numFmtId="2"/>
  </dataFields>
  <pivotTableStyleInfo name="PivotStyleLight16" showRowHeaders="1" showColHeaders="1" showRowStripes="0" showColStripes="0" showLastColumn="1"/>
  <filters count="1">
    <filter fld="7" type="count" evalOrder="-1" id="1" iMeasureFld="0">
      <autoFilter ref="A1">
        <filterColumn colId="0">
          <top10 val="40" filterVal="4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CA025-A1AF-45A7-B372-70C1567E50EA}" name="PivotTable2" cacheId="1" applyNumberFormats="0" applyBorderFormats="0" applyFontFormats="0" applyPatternFormats="0" applyAlignmentFormats="0" applyWidthHeightFormats="1" dataCaption="Values" updatedVersion="8" minRefreshableVersion="3" rowGrandTotals="0" itemPrintTitles="1" createdVersion="8" indent="0" compact="0" compactData="0" multipleFieldFilters="0">
  <location ref="G4:I22" firstHeaderRow="1" firstDataRow="1" firstDataCol="2" rowPageCount="2" colPageCount="1"/>
  <pivotFields count="22">
    <pivotField axis="axisPage" compact="0" outline="0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measureFilter="1" sortType="descending" defaultSubtotal="0">
      <items count="61">
        <item m="1" x="48"/>
        <item m="1" x="55"/>
        <item x="7"/>
        <item x="23"/>
        <item m="1" x="50"/>
        <item x="41"/>
        <item m="1" x="54"/>
        <item m="1" x="51"/>
        <item m="1" x="57"/>
        <item x="42"/>
        <item x="43"/>
        <item x="26"/>
        <item x="0"/>
        <item x="11"/>
        <item x="17"/>
        <item m="1" x="49"/>
        <item x="45"/>
        <item x="1"/>
        <item x="25"/>
        <item x="36"/>
        <item x="32"/>
        <item x="29"/>
        <item x="35"/>
        <item x="34"/>
        <item x="10"/>
        <item x="14"/>
        <item m="1" x="59"/>
        <item x="13"/>
        <item x="22"/>
        <item x="6"/>
        <item x="2"/>
        <item x="37"/>
        <item x="46"/>
        <item x="40"/>
        <item x="9"/>
        <item x="20"/>
        <item x="12"/>
        <item x="47"/>
        <item x="27"/>
        <item x="44"/>
        <item x="18"/>
        <item x="30"/>
        <item x="16"/>
        <item m="1" x="56"/>
        <item x="5"/>
        <item x="38"/>
        <item m="1" x="52"/>
        <item x="28"/>
        <item x="3"/>
        <item m="1" x="53"/>
        <item x="21"/>
        <item x="24"/>
        <item m="1" x="60"/>
        <item x="31"/>
        <item x="39"/>
        <item x="8"/>
        <item m="1" x="58"/>
        <item x="33"/>
        <item x="19"/>
        <item x="4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23">
        <item x="5"/>
        <item x="11"/>
        <item x="12"/>
        <item x="6"/>
        <item x="9"/>
        <item x="2"/>
        <item x="8"/>
        <item x="0"/>
        <item x="16"/>
        <item m="1" x="19"/>
        <item m="1" x="21"/>
        <item x="1"/>
        <item x="4"/>
        <item m="1" x="18"/>
        <item x="14"/>
        <item x="7"/>
        <item x="3"/>
        <item m="1" x="20"/>
        <item x="13"/>
        <item x="10"/>
        <item x="15"/>
        <item m="1" x="1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showAll="0">
      <items count="4">
        <item m="1" x="2"/>
        <item x="1"/>
        <item x="0"/>
        <item t="default"/>
      </items>
    </pivotField>
    <pivotField compact="0" outline="0" showAll="0"/>
  </pivotFields>
  <rowFields count="2">
    <field x="7"/>
    <field x="8"/>
  </rowFields>
  <rowItems count="18">
    <i>
      <x v="31"/>
      <x v="14"/>
    </i>
    <i>
      <x v="24"/>
      <x/>
    </i>
    <i>
      <x v="13"/>
      <x v="3"/>
    </i>
    <i>
      <x v="25"/>
      <x/>
    </i>
    <i>
      <x v="20"/>
      <x v="15"/>
    </i>
    <i>
      <x v="53"/>
      <x v="3"/>
    </i>
    <i>
      <x v="19"/>
      <x v="12"/>
    </i>
    <i>
      <x v="21"/>
      <x v="18"/>
    </i>
    <i>
      <x v="23"/>
      <x v="18"/>
    </i>
    <i>
      <x v="40"/>
      <x v="4"/>
    </i>
    <i>
      <x v="60"/>
      <x v="15"/>
    </i>
    <i>
      <x v="41"/>
      <x v="4"/>
    </i>
    <i>
      <x v="22"/>
      <x v="4"/>
    </i>
    <i>
      <x v="57"/>
      <x v="4"/>
    </i>
    <i>
      <x v="14"/>
      <x v="6"/>
    </i>
    <i>
      <x v="27"/>
      <x v="6"/>
    </i>
    <i>
      <x v="36"/>
      <x v="15"/>
    </i>
    <i>
      <x v="42"/>
      <x v="6"/>
    </i>
  </rowItems>
  <colItems count="1">
    <i/>
  </colItems>
  <pageFields count="2">
    <pageField fld="20" item="1" hier="-1"/>
    <pageField fld="0" hier="-1"/>
  </pageFields>
  <dataFields count="1">
    <dataField name="Sum of VetPoeng" fld="19" baseField="7" baseItem="55" numFmtId="2"/>
  </dataFields>
  <pivotTableStyleInfo name="PivotStyleLight16" showRowHeaders="1" showColHeaders="1" showRowStripes="0" showColStripes="0" showLastColumn="1"/>
  <filters count="1">
    <filter fld="7" type="count" evalOrder="-1" id="1" iMeasureFld="0">
      <autoFilter ref="A1">
        <filterColumn colId="0">
          <top10 val="40" filterVal="4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2534B1-18FA-4411-9D51-8B43E16D455D}" name="Table1" displayName="Table1" ref="A2:V52" totalsRowShown="0" headerRowDxfId="74">
  <autoFilter ref="A2:V52" xr:uid="{942534B1-18FA-4411-9D51-8B43E16D455D}"/>
  <tableColumns count="22">
    <tableColumn id="1" xr3:uid="{2A112255-5215-4BD9-A3EA-AABCF33DE464}" name="Pulje"/>
    <tableColumn id="2" xr3:uid="{A86871E8-2F05-4C14-A0DD-BEAFCA6435D7}" name="NVF-ID"/>
    <tableColumn id="3" xr3:uid="{0C6715F9-FB77-46E7-9ACE-4A6FCA3D541E}" name="Klasse"/>
    <tableColumn id="4" xr3:uid="{89351B60-E750-4A23-9C00-13CED5D09476}" name="Vekt"/>
    <tableColumn id="5" xr3:uid="{306D22C4-25B7-454C-BF58-E0122F7FF80C}" name="Kat"/>
    <tableColumn id="6" xr3:uid="{DC14243C-D1F4-409C-8D9E-3CC748CBB891}" name="fDato" dataDxfId="73"/>
    <tableColumn id="7" xr3:uid="{6861BD57-AD9E-4EDD-A77B-67B0C2477CDC}" name="St"/>
    <tableColumn id="8" xr3:uid="{0B87DFA2-B4E5-436B-BB8A-93E56DFEE1C5}" name="Navn"/>
    <tableColumn id="9" xr3:uid="{1ED15E32-DCFC-4262-BA0B-9C53E07D7CCD}" name="Lag"/>
    <tableColumn id="10" xr3:uid="{D76EF1D4-E7C8-4EF8-97D8-F5FEC41D96CF}" name="R1"/>
    <tableColumn id="11" xr3:uid="{E0D54821-A833-4D79-AD59-725B6F98650B}" name="R2"/>
    <tableColumn id="12" xr3:uid="{B5126589-1830-4DF8-9F82-0C487316E93A}" name="R3"/>
    <tableColumn id="13" xr3:uid="{A3A94856-8576-489F-A9F2-2F3D855B9441}" name="S1"/>
    <tableColumn id="14" xr3:uid="{FE52A4BC-0DDC-460E-874C-FCB637677DA3}" name="S2"/>
    <tableColumn id="15" xr3:uid="{FCF6E78F-66B8-4D90-8C01-2B926DC13C87}" name="S3"/>
    <tableColumn id="16" xr3:uid="{6CF62743-9644-4E56-8433-337A62B6EA93}" name="Rykk"/>
    <tableColumn id="17" xr3:uid="{407BC798-9278-4DE8-9B2E-615B5507745A}" name="Støt"/>
    <tableColumn id="18" xr3:uid="{8FE2605E-9698-4216-98DE-D650F1079AD1}" name="Sml"/>
    <tableColumn id="19" xr3:uid="{3C5DD30C-00D4-4778-844C-D51FEEF767E0}" name="Poeng"/>
    <tableColumn id="20" xr3:uid="{828403A0-6BD0-4242-A1C1-89285182A74F}" name="VetPoeng"/>
    <tableColumn id="22" xr3:uid="{2107842C-76BF-4EA5-82E1-E6371E6627CF}" name="Kjønn" dataDxfId="72">
      <calculatedColumnFormula>LEFT(Table1[[#This Row],[Kat]],1)</calculatedColumnFormula>
    </tableColumn>
    <tableColumn id="23" xr3:uid="{45259DEC-8B26-4B8D-B1CA-28CF32449F7F}" name="DeltL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272C-CB56-4648-AE61-B119A54B7FC2}">
  <sheetPr>
    <tabColor theme="6" tint="-0.249977111117893"/>
    <pageSetUpPr autoPageBreaks="0" fitToPage="1"/>
  </sheetPr>
  <dimension ref="B1:AD42"/>
  <sheetViews>
    <sheetView showGridLines="0" showZeros="0" tabSelected="1" showOutlineSymbols="0" topLeftCell="B1" zoomScale="120" zoomScaleNormal="120" zoomScaleSheetLayoutView="75" zoomScalePageLayoutView="120" workbookViewId="0">
      <selection activeCell="I20" sqref="I20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.1640625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9.164062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1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/>
      <c r="C9" s="107"/>
      <c r="D9" s="82"/>
      <c r="E9" s="83"/>
      <c r="F9" s="111"/>
      <c r="G9" s="84"/>
      <c r="H9" s="85"/>
      <c r="I9" s="85"/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>IFERROR(IF(AA9=1,S9*AD9,""),0)</f>
        <v/>
      </c>
      <c r="U9" s="84"/>
      <c r="V9" s="83"/>
      <c r="W9" s="58" t="str">
        <f t="shared" ref="W9:W24" si="3"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30.9.2023</v>
      </c>
      <c r="Y9" s="1" t="b">
        <f t="shared" ref="Y9:Y24" si="4">IF(ISNUMBER(FIND("M",E9)),"m",IF(ISNUMBER(FIND("K",E9)),"k"))</f>
        <v>0</v>
      </c>
      <c r="Z9" s="37">
        <f t="shared" ref="Z9:Z24" si="5">IF(OR(F9="",X9=""),0,(YEAR(X9)-YEAR(F9)))</f>
        <v>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str">
        <f>IF(Y9="m",AB9,IF(Y9="k",AC9,""))</f>
        <v/>
      </c>
    </row>
    <row r="10" spans="2:30" s="8" customFormat="1" ht="20" customHeight="1">
      <c r="B10" s="49">
        <v>1940003</v>
      </c>
      <c r="C10" s="108">
        <v>96</v>
      </c>
      <c r="D10" s="91">
        <v>94.31</v>
      </c>
      <c r="E10" s="51" t="s">
        <v>54</v>
      </c>
      <c r="F10" s="112">
        <v>14761</v>
      </c>
      <c r="G10" s="92">
        <v>2</v>
      </c>
      <c r="H10" s="93" t="s">
        <v>56</v>
      </c>
      <c r="I10" s="93" t="s">
        <v>57</v>
      </c>
      <c r="J10" s="94">
        <v>32</v>
      </c>
      <c r="K10" s="94">
        <v>35</v>
      </c>
      <c r="L10" s="94">
        <v>-37</v>
      </c>
      <c r="M10" s="94">
        <v>35</v>
      </c>
      <c r="N10" s="95">
        <v>-40</v>
      </c>
      <c r="O10" s="96">
        <v>40</v>
      </c>
      <c r="P10" s="56">
        <f t="shared" si="0"/>
        <v>35</v>
      </c>
      <c r="Q10" s="56">
        <f t="shared" si="1"/>
        <v>40</v>
      </c>
      <c r="R10" s="56">
        <f t="shared" si="2"/>
        <v>75</v>
      </c>
      <c r="S10" s="57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88.223408735761751</v>
      </c>
      <c r="T10" s="89">
        <f t="shared" ref="T10:T24" si="7">IFERROR(IF(AA10=1,S10*AD10,""),0)</f>
        <v>249.76047013094151</v>
      </c>
      <c r="U10" s="52"/>
      <c r="V10" s="51"/>
      <c r="W10" s="58">
        <f t="shared" si="3"/>
        <v>1.1763121164768233</v>
      </c>
      <c r="X10" s="30" t="str">
        <f>T5</f>
        <v>30.9.2023</v>
      </c>
      <c r="Y10" s="1" t="str">
        <f t="shared" si="4"/>
        <v>m</v>
      </c>
      <c r="Z10" s="37">
        <f t="shared" si="5"/>
        <v>83</v>
      </c>
      <c r="AA10" s="44">
        <f>IF(Z10&gt;34,1,0)</f>
        <v>1</v>
      </c>
      <c r="AB10" s="8">
        <f>IF(AA10=1,LOOKUP(Z10,'Meltzer-Faber'!A3:A63,'Meltzer-Faber'!B3:B63))</f>
        <v>2.831</v>
      </c>
      <c r="AC10" s="40">
        <f>IF(AA10=1,LOOKUP(Z10,'Meltzer-Faber'!A3:A63,'Meltzer-Faber'!C3:C63))</f>
        <v>0</v>
      </c>
      <c r="AD10" s="40">
        <f t="shared" ref="AD10:AD24" si="8">IF(Y10="m",AB10,IF(Y10="k",AC10,""))</f>
        <v>2.831</v>
      </c>
    </row>
    <row r="11" spans="2:30" s="8" customFormat="1" ht="20" customHeight="1">
      <c r="B11" s="49">
        <v>1943002</v>
      </c>
      <c r="C11" s="108" t="s">
        <v>58</v>
      </c>
      <c r="D11" s="91">
        <v>96.99</v>
      </c>
      <c r="E11" s="51" t="s">
        <v>54</v>
      </c>
      <c r="F11" s="112">
        <v>16053</v>
      </c>
      <c r="G11" s="92">
        <v>3</v>
      </c>
      <c r="H11" s="93" t="s">
        <v>59</v>
      </c>
      <c r="I11" s="93" t="s">
        <v>57</v>
      </c>
      <c r="J11" s="94">
        <v>48</v>
      </c>
      <c r="K11" s="94">
        <v>51</v>
      </c>
      <c r="L11" s="94">
        <v>-53</v>
      </c>
      <c r="M11" s="94">
        <v>60</v>
      </c>
      <c r="N11" s="95">
        <v>64</v>
      </c>
      <c r="O11" s="96">
        <v>66</v>
      </c>
      <c r="P11" s="56">
        <f t="shared" si="0"/>
        <v>51</v>
      </c>
      <c r="Q11" s="56">
        <f t="shared" si="1"/>
        <v>66</v>
      </c>
      <c r="R11" s="56">
        <f t="shared" si="2"/>
        <v>117</v>
      </c>
      <c r="S11" s="57">
        <f t="shared" si="6"/>
        <v>135.93166418774385</v>
      </c>
      <c r="T11" s="89">
        <f t="shared" si="7"/>
        <v>340.37288712611058</v>
      </c>
      <c r="U11" s="52"/>
      <c r="V11" s="51"/>
      <c r="W11" s="58">
        <f t="shared" si="3"/>
        <v>1.1618090956217424</v>
      </c>
      <c r="X11" s="30" t="str">
        <f>T5</f>
        <v>30.9.2023</v>
      </c>
      <c r="Y11" s="1" t="str">
        <f t="shared" si="4"/>
        <v>m</v>
      </c>
      <c r="Z11" s="37">
        <f t="shared" si="5"/>
        <v>80</v>
      </c>
      <c r="AA11" s="38">
        <f t="shared" ref="AA11:AA24" si="9">IF(Z11&gt;34,1,0)</f>
        <v>1</v>
      </c>
      <c r="AB11" s="8">
        <f>IF(AA11=1,LOOKUP(Z11,'Meltzer-Faber'!A3:A63,'Meltzer-Faber'!B3:B63))</f>
        <v>2.504</v>
      </c>
      <c r="AC11" s="40">
        <f>IF(AA11=1,LOOKUP(Z11,'Meltzer-Faber'!A3:A63,'Meltzer-Faber'!C3:C63))</f>
        <v>2.714</v>
      </c>
      <c r="AD11" s="40">
        <f t="shared" si="8"/>
        <v>2.504</v>
      </c>
    </row>
    <row r="12" spans="2:30" s="8" customFormat="1" ht="20" customHeight="1">
      <c r="B12" s="49">
        <v>1944003</v>
      </c>
      <c r="C12" s="108" t="s">
        <v>60</v>
      </c>
      <c r="D12" s="91">
        <v>69.77</v>
      </c>
      <c r="E12" s="51" t="s">
        <v>61</v>
      </c>
      <c r="F12" s="112">
        <v>16375</v>
      </c>
      <c r="G12" s="92">
        <v>4</v>
      </c>
      <c r="H12" s="93" t="s">
        <v>62</v>
      </c>
      <c r="I12" s="93" t="s">
        <v>55</v>
      </c>
      <c r="J12" s="94">
        <v>40</v>
      </c>
      <c r="K12" s="94">
        <v>43</v>
      </c>
      <c r="L12" s="94">
        <v>-45</v>
      </c>
      <c r="M12" s="94">
        <v>50</v>
      </c>
      <c r="N12" s="95">
        <v>53</v>
      </c>
      <c r="O12" s="96">
        <v>-55</v>
      </c>
      <c r="P12" s="56">
        <f t="shared" si="0"/>
        <v>43</v>
      </c>
      <c r="Q12" s="56">
        <f t="shared" si="1"/>
        <v>53</v>
      </c>
      <c r="R12" s="56">
        <f t="shared" si="2"/>
        <v>96</v>
      </c>
      <c r="S12" s="57">
        <f t="shared" si="6"/>
        <v>133.13037678678202</v>
      </c>
      <c r="T12" s="89">
        <f t="shared" si="7"/>
        <v>322.04238144722569</v>
      </c>
      <c r="U12" s="52"/>
      <c r="V12" s="51" t="s">
        <v>18</v>
      </c>
      <c r="W12" s="58">
        <f t="shared" si="3"/>
        <v>1.386774758195646</v>
      </c>
      <c r="X12" s="30" t="str">
        <f>T5</f>
        <v>30.9.2023</v>
      </c>
      <c r="Y12" s="1" t="str">
        <f t="shared" si="4"/>
        <v>m</v>
      </c>
      <c r="Z12" s="37">
        <f t="shared" si="5"/>
        <v>79</v>
      </c>
      <c r="AA12" s="38">
        <f t="shared" si="9"/>
        <v>1</v>
      </c>
      <c r="AB12" s="8">
        <f>IF(AA12=1,LOOKUP(Z12,'Meltzer-Faber'!A3:A63,'Meltzer-Faber'!B3:B63))</f>
        <v>2.419</v>
      </c>
      <c r="AC12" s="40">
        <f>IF(AA12=1,LOOKUP(Z12,'Meltzer-Faber'!A3:A63,'Meltzer-Faber'!C3:C63))</f>
        <v>2.629</v>
      </c>
      <c r="AD12" s="40">
        <f t="shared" si="8"/>
        <v>2.419</v>
      </c>
    </row>
    <row r="13" spans="2:30" s="8" customFormat="1" ht="20" customHeight="1">
      <c r="B13" s="49">
        <v>1954002</v>
      </c>
      <c r="C13" s="108" t="s">
        <v>60</v>
      </c>
      <c r="D13" s="50">
        <v>71.760000000000005</v>
      </c>
      <c r="E13" s="51" t="s">
        <v>63</v>
      </c>
      <c r="F13" s="113">
        <v>20075</v>
      </c>
      <c r="G13" s="52">
        <v>5</v>
      </c>
      <c r="H13" s="53" t="s">
        <v>64</v>
      </c>
      <c r="I13" s="53" t="s">
        <v>65</v>
      </c>
      <c r="J13" s="54">
        <v>55</v>
      </c>
      <c r="K13" s="55">
        <v>60</v>
      </c>
      <c r="L13" s="54">
        <v>-66</v>
      </c>
      <c r="M13" s="54">
        <v>70</v>
      </c>
      <c r="N13" s="54">
        <v>75</v>
      </c>
      <c r="O13" s="55" t="s">
        <v>178</v>
      </c>
      <c r="P13" s="56">
        <f t="shared" si="0"/>
        <v>60</v>
      </c>
      <c r="Q13" s="56">
        <f t="shared" si="1"/>
        <v>75</v>
      </c>
      <c r="R13" s="56">
        <f t="shared" si="2"/>
        <v>135</v>
      </c>
      <c r="S13" s="57">
        <f t="shared" si="6"/>
        <v>183.91693386083622</v>
      </c>
      <c r="T13" s="89">
        <f t="shared" si="7"/>
        <v>335.28057042830443</v>
      </c>
      <c r="U13" s="52"/>
      <c r="V13" s="51" t="s">
        <v>18</v>
      </c>
      <c r="W13" s="58">
        <f t="shared" si="3"/>
        <v>1.3623476582284164</v>
      </c>
      <c r="X13" s="30" t="str">
        <f>T5</f>
        <v>30.9.2023</v>
      </c>
      <c r="Y13" s="1" t="str">
        <f t="shared" si="4"/>
        <v>m</v>
      </c>
      <c r="Z13" s="37">
        <f t="shared" si="5"/>
        <v>69</v>
      </c>
      <c r="AA13" s="38">
        <f t="shared" si="9"/>
        <v>1</v>
      </c>
      <c r="AB13" s="8">
        <f>IF(AA13=1,LOOKUP(Z13,'Meltzer-Faber'!A3:A63,'Meltzer-Faber'!B3:B63))</f>
        <v>1.823</v>
      </c>
      <c r="AC13" s="40">
        <f>IF(AA13=1,LOOKUP(Z13,'Meltzer-Faber'!A3:A63,'Meltzer-Faber'!C3:C63))</f>
        <v>2.0329999999999999</v>
      </c>
      <c r="AD13" s="40">
        <f t="shared" si="8"/>
        <v>1.823</v>
      </c>
    </row>
    <row r="14" spans="2:30" s="8" customFormat="1" ht="20" customHeight="1">
      <c r="B14" s="49">
        <v>1956001</v>
      </c>
      <c r="C14" s="108" t="s">
        <v>66</v>
      </c>
      <c r="D14" s="50">
        <v>85.91</v>
      </c>
      <c r="E14" s="51" t="s">
        <v>63</v>
      </c>
      <c r="F14" s="113">
        <v>20742</v>
      </c>
      <c r="G14" s="52">
        <v>6</v>
      </c>
      <c r="H14" s="53" t="s">
        <v>67</v>
      </c>
      <c r="I14" s="53" t="s">
        <v>68</v>
      </c>
      <c r="J14" s="54">
        <v>50</v>
      </c>
      <c r="K14" s="55">
        <v>55</v>
      </c>
      <c r="L14" s="54">
        <v>-60</v>
      </c>
      <c r="M14" s="54">
        <v>70</v>
      </c>
      <c r="N14" s="54">
        <v>75</v>
      </c>
      <c r="O14" s="54">
        <v>78</v>
      </c>
      <c r="P14" s="56">
        <f t="shared" si="0"/>
        <v>55</v>
      </c>
      <c r="Q14" s="56">
        <f t="shared" si="1"/>
        <v>78</v>
      </c>
      <c r="R14" s="56">
        <f t="shared" si="2"/>
        <v>133</v>
      </c>
      <c r="S14" s="57">
        <f t="shared" si="6"/>
        <v>163.62665931807408</v>
      </c>
      <c r="T14" s="89">
        <f t="shared" si="7"/>
        <v>284.38313389481272</v>
      </c>
      <c r="U14" s="52"/>
      <c r="V14" s="51" t="s">
        <v>18</v>
      </c>
      <c r="W14" s="58">
        <f t="shared" si="3"/>
        <v>1.2302756339704817</v>
      </c>
      <c r="X14" s="30" t="str">
        <f>T5</f>
        <v>30.9.2023</v>
      </c>
      <c r="Y14" s="1" t="str">
        <f t="shared" si="4"/>
        <v>m</v>
      </c>
      <c r="Z14" s="37">
        <f t="shared" si="5"/>
        <v>67</v>
      </c>
      <c r="AA14" s="38">
        <f t="shared" si="9"/>
        <v>1</v>
      </c>
      <c r="AB14" s="8">
        <f>IF(AA14=1,LOOKUP(Z14,'Meltzer-Faber'!A3:A63,'Meltzer-Faber'!B3:B63))</f>
        <v>1.738</v>
      </c>
      <c r="AC14" s="40">
        <f>IF(AA14=1,LOOKUP(Z14,'Meltzer-Faber'!A3:A63,'Meltzer-Faber'!C3:C63))</f>
        <v>1.948</v>
      </c>
      <c r="AD14" s="40">
        <f t="shared" si="8"/>
        <v>1.738</v>
      </c>
    </row>
    <row r="15" spans="2:30" s="8" customFormat="1" ht="20" customHeight="1">
      <c r="B15" s="49"/>
      <c r="C15" s="108"/>
      <c r="D15" s="50"/>
      <c r="E15" s="51"/>
      <c r="F15" s="113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89" t="str">
        <f t="shared" si="7"/>
        <v/>
      </c>
      <c r="U15" s="52"/>
      <c r="V15" s="51"/>
      <c r="W15" s="58" t="str">
        <f t="shared" si="3"/>
        <v/>
      </c>
      <c r="X15" s="30" t="str">
        <f>T5</f>
        <v>30.9.2023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>
      <c r="B16" s="49"/>
      <c r="C16" s="108"/>
      <c r="D16" s="50"/>
      <c r="E16" s="51"/>
      <c r="F16" s="113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89" t="str">
        <f t="shared" si="7"/>
        <v/>
      </c>
      <c r="U16" s="52"/>
      <c r="V16" s="51"/>
      <c r="W16" s="58" t="str">
        <f t="shared" si="3"/>
        <v/>
      </c>
      <c r="X16" s="30" t="str">
        <f>T5</f>
        <v>30.9.2023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" customHeight="1">
      <c r="B17" s="49"/>
      <c r="C17" s="108"/>
      <c r="D17" s="50"/>
      <c r="E17" s="51"/>
      <c r="F17" s="113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89" t="str">
        <f t="shared" si="7"/>
        <v/>
      </c>
      <c r="U17" s="52"/>
      <c r="V17" s="51"/>
      <c r="W17" s="58" t="str">
        <f t="shared" si="3"/>
        <v/>
      </c>
      <c r="X17" s="30" t="str">
        <f>T5</f>
        <v>30.9.2023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>
      <c r="B18" s="49"/>
      <c r="C18" s="108"/>
      <c r="D18" s="50"/>
      <c r="E18" s="51"/>
      <c r="F18" s="113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89" t="str">
        <f t="shared" si="7"/>
        <v/>
      </c>
      <c r="U18" s="52"/>
      <c r="V18" s="51" t="s">
        <v>18</v>
      </c>
      <c r="W18" s="58" t="str">
        <f t="shared" si="3"/>
        <v/>
      </c>
      <c r="X18" s="30" t="str">
        <f>T5</f>
        <v>30.9.2023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>
      <c r="B19" s="49">
        <v>1959003</v>
      </c>
      <c r="C19" s="108">
        <v>102</v>
      </c>
      <c r="D19" s="50">
        <v>99.82</v>
      </c>
      <c r="E19" s="51" t="s">
        <v>70</v>
      </c>
      <c r="F19" s="113">
        <v>21701</v>
      </c>
      <c r="G19" s="52">
        <v>10</v>
      </c>
      <c r="H19" s="53" t="s">
        <v>71</v>
      </c>
      <c r="I19" s="53" t="s">
        <v>102</v>
      </c>
      <c r="J19" s="54">
        <v>80</v>
      </c>
      <c r="K19" s="55">
        <v>85</v>
      </c>
      <c r="L19" s="54">
        <v>-88</v>
      </c>
      <c r="M19" s="54">
        <v>92</v>
      </c>
      <c r="N19" s="54">
        <v>-97</v>
      </c>
      <c r="O19" s="54">
        <v>97</v>
      </c>
      <c r="P19" s="56">
        <f t="shared" si="0"/>
        <v>85</v>
      </c>
      <c r="Q19" s="56">
        <f t="shared" si="1"/>
        <v>97</v>
      </c>
      <c r="R19" s="56">
        <f t="shared" si="2"/>
        <v>182</v>
      </c>
      <c r="S19" s="57">
        <f t="shared" si="6"/>
        <v>208.88088141638835</v>
      </c>
      <c r="T19" s="89">
        <f t="shared" si="7"/>
        <v>340.26695582729661</v>
      </c>
      <c r="U19" s="52"/>
      <c r="V19" s="51"/>
      <c r="W19" s="58">
        <f t="shared" si="3"/>
        <v>1.1476971506394964</v>
      </c>
      <c r="X19" s="30" t="str">
        <f>T5</f>
        <v>30.9.2023</v>
      </c>
      <c r="Y19" s="1" t="str">
        <f t="shared" si="4"/>
        <v>m</v>
      </c>
      <c r="Z19" s="37">
        <f t="shared" si="5"/>
        <v>64</v>
      </c>
      <c r="AA19" s="38">
        <f t="shared" si="9"/>
        <v>1</v>
      </c>
      <c r="AB19" s="8">
        <f>IF(AA19=1,LOOKUP(Z19,'Meltzer-Faber'!A3:A63,'Meltzer-Faber'!B3:B63))</f>
        <v>1.629</v>
      </c>
      <c r="AC19" s="40">
        <f>IF(AA19=1,LOOKUP(Z19,'Meltzer-Faber'!A3:A63,'Meltzer-Faber'!C3:C63))</f>
        <v>1.839</v>
      </c>
      <c r="AD19" s="40">
        <f t="shared" si="8"/>
        <v>1.629</v>
      </c>
    </row>
    <row r="20" spans="2:30" s="8" customFormat="1" ht="20" customHeight="1">
      <c r="B20" s="49">
        <v>1960003</v>
      </c>
      <c r="C20" s="108">
        <v>89</v>
      </c>
      <c r="D20" s="50">
        <v>86.33</v>
      </c>
      <c r="E20" s="51" t="s">
        <v>70</v>
      </c>
      <c r="F20" s="113">
        <v>22098</v>
      </c>
      <c r="G20" s="52">
        <v>11</v>
      </c>
      <c r="H20" s="53" t="s">
        <v>72</v>
      </c>
      <c r="I20" s="53" t="s">
        <v>65</v>
      </c>
      <c r="J20" s="54">
        <v>50</v>
      </c>
      <c r="K20" s="55">
        <v>55</v>
      </c>
      <c r="L20" s="54">
        <v>-60</v>
      </c>
      <c r="M20" s="54">
        <v>70</v>
      </c>
      <c r="N20" s="54">
        <v>75</v>
      </c>
      <c r="O20" s="54">
        <v>-80</v>
      </c>
      <c r="P20" s="56">
        <f t="shared" si="0"/>
        <v>55</v>
      </c>
      <c r="Q20" s="56">
        <f t="shared" si="1"/>
        <v>75</v>
      </c>
      <c r="R20" s="56">
        <f t="shared" si="2"/>
        <v>130</v>
      </c>
      <c r="S20" s="57">
        <f t="shared" si="6"/>
        <v>159.53964283398631</v>
      </c>
      <c r="T20" s="89">
        <f t="shared" si="7"/>
        <v>254.94434924871013</v>
      </c>
      <c r="U20" s="52"/>
      <c r="V20" s="51"/>
      <c r="W20" s="58">
        <f t="shared" si="3"/>
        <v>1.2272280217998948</v>
      </c>
      <c r="X20" s="30" t="str">
        <f>T5</f>
        <v>30.9.2023</v>
      </c>
      <c r="Y20" s="1" t="str">
        <f t="shared" si="4"/>
        <v>m</v>
      </c>
      <c r="Z20" s="37">
        <f t="shared" si="5"/>
        <v>63</v>
      </c>
      <c r="AA20" s="38">
        <f t="shared" si="9"/>
        <v>1</v>
      </c>
      <c r="AB20" s="8">
        <f>IF(AA20=1,LOOKUP(Z20,'Meltzer-Faber'!A3:A63,'Meltzer-Faber'!B3:B63))</f>
        <v>1.5980000000000001</v>
      </c>
      <c r="AC20" s="40">
        <f>IF(AA20=1,LOOKUP(Z20,'Meltzer-Faber'!A3:A63,'Meltzer-Faber'!C3:C63))</f>
        <v>1.8080000000000001</v>
      </c>
      <c r="AD20" s="40">
        <f t="shared" si="8"/>
        <v>1.5980000000000001</v>
      </c>
    </row>
    <row r="21" spans="2:30" s="8" customFormat="1" ht="20" customHeight="1">
      <c r="B21" s="49">
        <v>1961003</v>
      </c>
      <c r="C21" s="108" t="s">
        <v>66</v>
      </c>
      <c r="D21" s="50">
        <v>81.010000000000005</v>
      </c>
      <c r="E21" s="51" t="s">
        <v>70</v>
      </c>
      <c r="F21" s="113">
        <v>22528</v>
      </c>
      <c r="G21" s="52">
        <v>12</v>
      </c>
      <c r="H21" s="53" t="s">
        <v>73</v>
      </c>
      <c r="I21" s="53" t="s">
        <v>57</v>
      </c>
      <c r="J21" s="54">
        <v>72</v>
      </c>
      <c r="K21" s="55">
        <v>-77</v>
      </c>
      <c r="L21" s="54">
        <v>-77</v>
      </c>
      <c r="M21" s="54">
        <v>92</v>
      </c>
      <c r="N21" s="54">
        <v>96</v>
      </c>
      <c r="O21" s="54">
        <v>98</v>
      </c>
      <c r="P21" s="56">
        <f t="shared" si="0"/>
        <v>72</v>
      </c>
      <c r="Q21" s="56">
        <f t="shared" si="1"/>
        <v>98</v>
      </c>
      <c r="R21" s="56">
        <f t="shared" si="2"/>
        <v>170</v>
      </c>
      <c r="S21" s="57">
        <f t="shared" si="6"/>
        <v>215.7404798367763</v>
      </c>
      <c r="T21" s="89">
        <f t="shared" si="7"/>
        <v>338.28107238406528</v>
      </c>
      <c r="U21" s="52"/>
      <c r="V21" s="51"/>
      <c r="W21" s="58">
        <f t="shared" si="3"/>
        <v>1.2690616460986841</v>
      </c>
      <c r="X21" s="30" t="str">
        <f>T5</f>
        <v>30.9.2023</v>
      </c>
      <c r="Y21" s="1" t="str">
        <f t="shared" si="4"/>
        <v>m</v>
      </c>
      <c r="Z21" s="37">
        <f t="shared" si="5"/>
        <v>62</v>
      </c>
      <c r="AA21" s="38">
        <f t="shared" si="9"/>
        <v>1</v>
      </c>
      <c r="AB21" s="8">
        <f>IF(AA21=1,LOOKUP(Z21,'Meltzer-Faber'!A3:A63,'Meltzer-Faber'!B3:B63))</f>
        <v>1.5680000000000001</v>
      </c>
      <c r="AC21" s="40">
        <f>IF(AA21=1,LOOKUP(Z21,'Meltzer-Faber'!A3:A63,'Meltzer-Faber'!C3:C63))</f>
        <v>1.778</v>
      </c>
      <c r="AD21" s="40">
        <f t="shared" si="8"/>
        <v>1.5680000000000001</v>
      </c>
    </row>
    <row r="22" spans="2:30" s="8" customFormat="1" ht="20" customHeight="1">
      <c r="B22" s="49"/>
      <c r="C22" s="108"/>
      <c r="D22" s="50"/>
      <c r="E22" s="51"/>
      <c r="F22" s="113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89" t="str">
        <f t="shared" si="7"/>
        <v/>
      </c>
      <c r="U22" s="52"/>
      <c r="V22" s="51"/>
      <c r="W22" s="58" t="str">
        <f t="shared" si="3"/>
        <v/>
      </c>
      <c r="X22" s="30" t="str">
        <f>T5</f>
        <v>30.9.2023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>
        <v>1963001</v>
      </c>
      <c r="C23" s="108">
        <v>81</v>
      </c>
      <c r="D23" s="50">
        <v>79.52</v>
      </c>
      <c r="E23" s="51" t="s">
        <v>70</v>
      </c>
      <c r="F23" s="113">
        <v>23084</v>
      </c>
      <c r="G23" s="52">
        <v>14</v>
      </c>
      <c r="H23" s="53" t="s">
        <v>75</v>
      </c>
      <c r="I23" s="53" t="s">
        <v>65</v>
      </c>
      <c r="J23" s="54">
        <v>88</v>
      </c>
      <c r="K23" s="55">
        <v>92</v>
      </c>
      <c r="L23" s="54">
        <v>-94</v>
      </c>
      <c r="M23" s="54">
        <v>104</v>
      </c>
      <c r="N23" s="54">
        <v>-109</v>
      </c>
      <c r="O23" s="54">
        <v>109</v>
      </c>
      <c r="P23" s="56">
        <f t="shared" si="0"/>
        <v>92</v>
      </c>
      <c r="Q23" s="56">
        <f t="shared" si="1"/>
        <v>109</v>
      </c>
      <c r="R23" s="56">
        <f t="shared" si="2"/>
        <v>201</v>
      </c>
      <c r="S23" s="57">
        <f t="shared" si="6"/>
        <v>257.71254076923049</v>
      </c>
      <c r="T23" s="89">
        <f t="shared" si="7"/>
        <v>390.17678672461494</v>
      </c>
      <c r="U23" s="52"/>
      <c r="V23" s="51"/>
      <c r="W23" s="58">
        <f t="shared" si="3"/>
        <v>1.2821519441255247</v>
      </c>
      <c r="X23" s="30" t="str">
        <f>T5</f>
        <v>30.9.2023</v>
      </c>
      <c r="Y23" s="1" t="str">
        <f t="shared" si="4"/>
        <v>m</v>
      </c>
      <c r="Z23" s="37">
        <f t="shared" si="5"/>
        <v>60</v>
      </c>
      <c r="AA23" s="38">
        <f t="shared" si="9"/>
        <v>1</v>
      </c>
      <c r="AB23" s="8">
        <f>IF(AA23=1,LOOKUP(Z23,'Meltzer-Faber'!A3:A63,'Meltzer-Faber'!B3:B63))</f>
        <v>1.514</v>
      </c>
      <c r="AC23" s="40">
        <f>IF(AA23=1,LOOKUP(Z23,'Meltzer-Faber'!A3:A63,'Meltzer-Faber'!C3:C63))</f>
        <v>1.7050000000000001</v>
      </c>
      <c r="AD23" s="40">
        <f t="shared" si="8"/>
        <v>1.514</v>
      </c>
    </row>
    <row r="24" spans="2:30" s="8" customFormat="1" ht="20" customHeight="1">
      <c r="B24" s="59">
        <v>1963002</v>
      </c>
      <c r="C24" s="109">
        <v>89</v>
      </c>
      <c r="D24" s="60">
        <v>83.5</v>
      </c>
      <c r="E24" s="61" t="s">
        <v>70</v>
      </c>
      <c r="F24" s="114">
        <v>23243</v>
      </c>
      <c r="G24" s="62">
        <v>15</v>
      </c>
      <c r="H24" s="63" t="s">
        <v>76</v>
      </c>
      <c r="I24" s="63" t="s">
        <v>68</v>
      </c>
      <c r="J24" s="64">
        <v>45</v>
      </c>
      <c r="K24" s="65">
        <v>50</v>
      </c>
      <c r="L24" s="64">
        <v>-54</v>
      </c>
      <c r="M24" s="64">
        <v>55</v>
      </c>
      <c r="N24" s="64">
        <v>60</v>
      </c>
      <c r="O24" s="64">
        <v>65</v>
      </c>
      <c r="P24" s="66">
        <f t="shared" si="0"/>
        <v>50</v>
      </c>
      <c r="Q24" s="66">
        <f t="shared" si="1"/>
        <v>65</v>
      </c>
      <c r="R24" s="66">
        <f t="shared" si="2"/>
        <v>115</v>
      </c>
      <c r="S24" s="67">
        <f t="shared" si="6"/>
        <v>143.58664693701692</v>
      </c>
      <c r="T24" s="89">
        <f t="shared" si="7"/>
        <v>217.39018346264362</v>
      </c>
      <c r="U24" s="62"/>
      <c r="V24" s="61"/>
      <c r="W24" s="97">
        <f t="shared" si="3"/>
        <v>1.2485795385827558</v>
      </c>
      <c r="X24" s="30" t="str">
        <f>T5</f>
        <v>30.9.2023</v>
      </c>
      <c r="Y24" s="1" t="str">
        <f t="shared" si="4"/>
        <v>m</v>
      </c>
      <c r="Z24" s="37">
        <f t="shared" si="5"/>
        <v>60</v>
      </c>
      <c r="AA24" s="38">
        <f t="shared" si="9"/>
        <v>1</v>
      </c>
      <c r="AB24" s="8">
        <f>IF(AA24=1,LOOKUP(Z24,'Meltzer-Faber'!A3:A63,'Meltzer-Faber'!B3:B63))</f>
        <v>1.514</v>
      </c>
      <c r="AC24" s="40">
        <f>IF(AA24=1,LOOKUP(Z24,'Meltzer-Faber'!A3:A63,'Meltzer-Faber'!C3:C63))</f>
        <v>1.7050000000000001</v>
      </c>
      <c r="AD24" s="40">
        <f t="shared" si="8"/>
        <v>1.514</v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98">
        <v>1993011</v>
      </c>
      <c r="E29" s="147" t="s">
        <v>141</v>
      </c>
      <c r="F29" s="147"/>
      <c r="G29" s="147"/>
      <c r="H29" s="99" t="s">
        <v>125</v>
      </c>
      <c r="I29" s="4"/>
      <c r="J29" s="143" t="s">
        <v>46</v>
      </c>
      <c r="K29" s="144"/>
      <c r="L29" s="144"/>
      <c r="M29" s="101">
        <v>1990018</v>
      </c>
      <c r="N29" s="145" t="s">
        <v>145</v>
      </c>
      <c r="O29" s="145"/>
      <c r="P29" s="145"/>
      <c r="Q29" s="145"/>
      <c r="R29" s="145" t="s">
        <v>77</v>
      </c>
      <c r="S29" s="146"/>
      <c r="AC29" s="39"/>
      <c r="AD29" s="39"/>
    </row>
    <row r="30" spans="2:30" s="5" customFormat="1" ht="19" customHeight="1">
      <c r="B30" s="143" t="s">
        <v>44</v>
      </c>
      <c r="C30" s="144"/>
      <c r="D30" s="78">
        <v>1983006</v>
      </c>
      <c r="E30" s="144" t="s">
        <v>146</v>
      </c>
      <c r="F30" s="144"/>
      <c r="G30" s="144"/>
      <c r="H30" s="79" t="s">
        <v>69</v>
      </c>
      <c r="I30" s="4"/>
      <c r="J30" s="143" t="s">
        <v>46</v>
      </c>
      <c r="K30" s="144"/>
      <c r="L30" s="144"/>
      <c r="M30" s="101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78">
        <v>1965005</v>
      </c>
      <c r="E31" s="144" t="s">
        <v>143</v>
      </c>
      <c r="F31" s="144"/>
      <c r="G31" s="144"/>
      <c r="H31" s="79" t="s">
        <v>69</v>
      </c>
      <c r="I31" s="4"/>
      <c r="J31" s="143" t="s">
        <v>47</v>
      </c>
      <c r="K31" s="144"/>
      <c r="L31" s="144"/>
      <c r="M31" s="101">
        <v>2003011</v>
      </c>
      <c r="N31" s="145" t="s">
        <v>181</v>
      </c>
      <c r="O31" s="145"/>
      <c r="P31" s="145"/>
      <c r="Q31" s="145"/>
      <c r="R31" s="145" t="s">
        <v>77</v>
      </c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45</v>
      </c>
      <c r="C34" s="144"/>
      <c r="D34" s="78"/>
      <c r="E34" s="144"/>
      <c r="F34" s="144"/>
      <c r="G34" s="144"/>
      <c r="H34" s="79"/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/>
      <c r="C35" s="139"/>
      <c r="D35" s="80"/>
      <c r="E35" s="139"/>
      <c r="F35" s="139"/>
      <c r="G35" s="139"/>
      <c r="H35" s="81"/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9">
    <cfRule type="cellIs" dxfId="47" priority="58" stopIfTrue="1" operator="lessThanOrEqual">
      <formula>0</formula>
    </cfRule>
    <cfRule type="cellIs" dxfId="46" priority="57" stopIfTrue="1" operator="between">
      <formula>1</formula>
      <formula>300</formula>
    </cfRule>
  </conditionalFormatting>
  <conditionalFormatting sqref="J10:O12">
    <cfRule type="cellIs" dxfId="45" priority="3" stopIfTrue="1" operator="between">
      <formula>1</formula>
      <formula>300</formula>
    </cfRule>
    <cfRule type="cellIs" dxfId="44" priority="4" stopIfTrue="1" operator="lessThanOrEqual">
      <formula>0</formula>
    </cfRule>
  </conditionalFormatting>
  <conditionalFormatting sqref="J13:O24">
    <cfRule type="cellIs" dxfId="43" priority="9" stopIfTrue="1" operator="between">
      <formula>1</formula>
      <formula>300</formula>
    </cfRule>
    <cfRule type="cellIs" dxfId="42" priority="10" stopIfTrue="1" operator="lessThanOrEqual">
      <formula>0</formula>
    </cfRule>
  </conditionalFormatting>
  <conditionalFormatting sqref="K12">
    <cfRule type="cellIs" dxfId="41" priority="2" stopIfTrue="1" operator="lessThanOrEqual">
      <formula>0</formula>
    </cfRule>
    <cfRule type="cellIs" dxfId="40" priority="1" stopIfTrue="1" operator="between">
      <formula>1</formula>
      <formula>300</formula>
    </cfRule>
  </conditionalFormatting>
  <dataValidations count="4">
    <dataValidation type="list" allowBlank="1" showInputMessage="1" showErrorMessage="1" sqref="D5:H5" xr:uid="{B6C136E8-B4E3-D540-BD1E-EE051F6D6F3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466BA40-061C-9245-8254-9F31775DE3C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AEEA192F-641C-7F4C-8080-D806DCADD26A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7FE76290-4DB0-8344-89D3-AA55CC9DA211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ignoredErrors>
    <ignoredError sqref="C11 C12:C14 C21" numberStoredAsText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640625" defaultRowHeight="13"/>
  <cols>
    <col min="1" max="1" width="11.5" customWidth="1"/>
    <col min="2" max="2" width="11.5" style="26" customWidth="1"/>
    <col min="3" max="3" width="12.5" bestFit="1" customWidth="1"/>
  </cols>
  <sheetData>
    <row r="1" spans="1:3">
      <c r="A1" s="165" t="s">
        <v>31</v>
      </c>
      <c r="B1" s="165"/>
      <c r="C1" s="165"/>
    </row>
    <row r="2" spans="1:3">
      <c r="A2" s="32" t="s">
        <v>29</v>
      </c>
      <c r="B2" s="31" t="s">
        <v>32</v>
      </c>
      <c r="C2" t="s">
        <v>33</v>
      </c>
    </row>
    <row r="3" spans="1:3">
      <c r="A3" s="33">
        <v>30</v>
      </c>
      <c r="B3" s="31">
        <v>1</v>
      </c>
      <c r="C3" s="32">
        <v>1</v>
      </c>
    </row>
    <row r="4" spans="1:3">
      <c r="A4" s="33">
        <v>31</v>
      </c>
      <c r="B4" s="31">
        <v>1.016</v>
      </c>
      <c r="C4" s="31">
        <v>1.016</v>
      </c>
    </row>
    <row r="5" spans="1:3">
      <c r="A5" s="33">
        <v>32</v>
      </c>
      <c r="B5" s="31">
        <v>1.0309999999999999</v>
      </c>
      <c r="C5" s="31">
        <v>1.0169999999999999</v>
      </c>
    </row>
    <row r="6" spans="1:3">
      <c r="A6" s="33">
        <v>33</v>
      </c>
      <c r="B6" s="31">
        <v>1.046</v>
      </c>
      <c r="C6" s="31">
        <v>1.046</v>
      </c>
    </row>
    <row r="7" spans="1:3">
      <c r="A7" s="33">
        <v>34</v>
      </c>
      <c r="B7" s="31">
        <v>1.0589999999999999</v>
      </c>
      <c r="C7" s="31">
        <v>1.0589999999999999</v>
      </c>
    </row>
    <row r="8" spans="1:3">
      <c r="A8" s="33">
        <v>35</v>
      </c>
      <c r="B8" s="31">
        <v>1.0720000000000001</v>
      </c>
      <c r="C8" s="31">
        <v>1.0720000000000001</v>
      </c>
    </row>
    <row r="9" spans="1:3">
      <c r="A9" s="33">
        <v>36</v>
      </c>
      <c r="B9" s="31">
        <v>1.083</v>
      </c>
      <c r="C9" s="31">
        <v>1.0840000000000001</v>
      </c>
    </row>
    <row r="10" spans="1:3">
      <c r="A10" s="33">
        <v>37</v>
      </c>
      <c r="B10" s="31">
        <v>1.0960000000000001</v>
      </c>
      <c r="C10" s="31">
        <v>1.097</v>
      </c>
    </row>
    <row r="11" spans="1:3">
      <c r="A11" s="33">
        <v>38</v>
      </c>
      <c r="B11" s="31">
        <v>1.109</v>
      </c>
      <c r="C11" s="31">
        <v>1.1100000000000001</v>
      </c>
    </row>
    <row r="12" spans="1:3">
      <c r="A12" s="33">
        <v>39</v>
      </c>
      <c r="B12" s="31">
        <v>1.1220000000000001</v>
      </c>
      <c r="C12" s="31">
        <v>1.1240000000000001</v>
      </c>
    </row>
    <row r="13" spans="1:3">
      <c r="A13" s="33">
        <v>40</v>
      </c>
      <c r="B13" s="31">
        <v>1.135</v>
      </c>
      <c r="C13" s="31">
        <v>1.1379999999999999</v>
      </c>
    </row>
    <row r="14" spans="1:3">
      <c r="A14" s="33">
        <v>41</v>
      </c>
      <c r="B14" s="31">
        <v>1.149</v>
      </c>
      <c r="C14" s="31">
        <v>1.153</v>
      </c>
    </row>
    <row r="15" spans="1:3">
      <c r="A15" s="33">
        <v>42</v>
      </c>
      <c r="B15" s="31">
        <v>1.1619999999999999</v>
      </c>
      <c r="C15" s="31">
        <v>1.17</v>
      </c>
    </row>
    <row r="16" spans="1:3">
      <c r="A16" s="33">
        <v>43</v>
      </c>
      <c r="B16" s="31">
        <v>1.1759999999999999</v>
      </c>
      <c r="C16" s="31">
        <v>1.1870000000000001</v>
      </c>
    </row>
    <row r="17" spans="1:3">
      <c r="A17" s="33">
        <v>44</v>
      </c>
      <c r="B17" s="31">
        <v>1.1890000000000001</v>
      </c>
      <c r="C17" s="31">
        <v>1.2050000000000001</v>
      </c>
    </row>
    <row r="18" spans="1:3">
      <c r="A18" s="33">
        <v>45</v>
      </c>
      <c r="B18" s="31">
        <v>1.2030000000000001</v>
      </c>
      <c r="C18" s="31">
        <v>1.2230000000000001</v>
      </c>
    </row>
    <row r="19" spans="1:3">
      <c r="A19" s="33">
        <v>46</v>
      </c>
      <c r="B19" s="31">
        <v>1.218</v>
      </c>
      <c r="C19" s="31">
        <v>1.244</v>
      </c>
    </row>
    <row r="20" spans="1:3">
      <c r="A20" s="33">
        <v>47</v>
      </c>
      <c r="B20" s="31">
        <v>1.2330000000000001</v>
      </c>
      <c r="C20" s="31">
        <v>1.2649999999999999</v>
      </c>
    </row>
    <row r="21" spans="1:3">
      <c r="A21" s="33">
        <v>48</v>
      </c>
      <c r="B21" s="31">
        <v>1.248</v>
      </c>
      <c r="C21" s="31">
        <v>1.288</v>
      </c>
    </row>
    <row r="22" spans="1:3">
      <c r="A22" s="33">
        <v>49</v>
      </c>
      <c r="B22" s="31">
        <v>1.2629999999999999</v>
      </c>
      <c r="C22" s="31">
        <v>1.3129999999999999</v>
      </c>
    </row>
    <row r="23" spans="1:3">
      <c r="A23" s="33">
        <v>50</v>
      </c>
      <c r="B23" s="31">
        <v>1.2789999999999999</v>
      </c>
      <c r="C23" s="31">
        <v>1.34</v>
      </c>
    </row>
    <row r="24" spans="1:3">
      <c r="A24" s="33">
        <v>51</v>
      </c>
      <c r="B24" s="31">
        <v>1.2969999999999999</v>
      </c>
      <c r="C24" s="31">
        <v>1.369</v>
      </c>
    </row>
    <row r="25" spans="1:3">
      <c r="A25" s="33">
        <v>52</v>
      </c>
      <c r="B25" s="31">
        <v>1.3160000000000001</v>
      </c>
      <c r="C25" s="31">
        <v>1.401</v>
      </c>
    </row>
    <row r="26" spans="1:3">
      <c r="A26" s="33">
        <v>53</v>
      </c>
      <c r="B26" s="31">
        <v>1.3380000000000001</v>
      </c>
      <c r="C26" s="31">
        <v>1.4350000000000001</v>
      </c>
    </row>
    <row r="27" spans="1:3">
      <c r="A27" s="33">
        <v>54</v>
      </c>
      <c r="B27" s="31">
        <v>1.361</v>
      </c>
      <c r="C27" s="31">
        <v>1.47</v>
      </c>
    </row>
    <row r="28" spans="1:3">
      <c r="A28" s="33">
        <v>55</v>
      </c>
      <c r="B28" s="31">
        <v>1.385</v>
      </c>
      <c r="C28" s="31">
        <v>1.5069999999999999</v>
      </c>
    </row>
    <row r="29" spans="1:3" ht="14">
      <c r="A29" s="33">
        <v>56</v>
      </c>
      <c r="B29" s="31">
        <v>1.411</v>
      </c>
      <c r="C29" s="35">
        <v>1.5449999999999999</v>
      </c>
    </row>
    <row r="30" spans="1:3" ht="14">
      <c r="A30" s="33">
        <v>57</v>
      </c>
      <c r="B30" s="31">
        <v>1.4370000000000001</v>
      </c>
      <c r="C30" s="34">
        <v>1.585</v>
      </c>
    </row>
    <row r="31" spans="1:3" ht="14">
      <c r="A31" s="33">
        <v>58</v>
      </c>
      <c r="B31" s="31">
        <v>1.462</v>
      </c>
      <c r="C31" s="35">
        <v>1.625</v>
      </c>
    </row>
    <row r="32" spans="1:3" ht="14">
      <c r="A32" s="33">
        <v>59</v>
      </c>
      <c r="B32" s="31">
        <v>1.488</v>
      </c>
      <c r="C32" s="34">
        <v>1.665</v>
      </c>
    </row>
    <row r="33" spans="1:3" ht="14">
      <c r="A33" s="33">
        <v>60</v>
      </c>
      <c r="B33" s="31">
        <v>1.514</v>
      </c>
      <c r="C33" s="35">
        <v>1.7050000000000001</v>
      </c>
    </row>
    <row r="34" spans="1:3" ht="14">
      <c r="A34" s="33">
        <v>61</v>
      </c>
      <c r="B34" s="31">
        <v>1.5409999999999999</v>
      </c>
      <c r="C34" s="34">
        <v>1.744</v>
      </c>
    </row>
    <row r="35" spans="1:3" ht="14">
      <c r="A35" s="33">
        <v>62</v>
      </c>
      <c r="B35" s="31">
        <v>1.5680000000000001</v>
      </c>
      <c r="C35" s="35">
        <v>1.778</v>
      </c>
    </row>
    <row r="36" spans="1:3" ht="14">
      <c r="A36" s="33">
        <v>63</v>
      </c>
      <c r="B36" s="31">
        <v>1.5980000000000001</v>
      </c>
      <c r="C36" s="34">
        <v>1.8080000000000001</v>
      </c>
    </row>
    <row r="37" spans="1:3" ht="14">
      <c r="A37" s="33">
        <v>64</v>
      </c>
      <c r="B37" s="31">
        <v>1.629</v>
      </c>
      <c r="C37" s="35">
        <v>1.839</v>
      </c>
    </row>
    <row r="38" spans="1:3" ht="14">
      <c r="A38" s="33">
        <v>65</v>
      </c>
      <c r="B38" s="31">
        <v>1.663</v>
      </c>
      <c r="C38" s="34">
        <v>1.873</v>
      </c>
    </row>
    <row r="39" spans="1:3" ht="14">
      <c r="A39" s="33">
        <v>66</v>
      </c>
      <c r="B39" s="31">
        <v>1.6990000000000001</v>
      </c>
      <c r="C39" s="35">
        <v>1.909</v>
      </c>
    </row>
    <row r="40" spans="1:3" ht="14">
      <c r="A40" s="33">
        <v>67</v>
      </c>
      <c r="B40" s="31">
        <v>1.738</v>
      </c>
      <c r="C40" s="34">
        <v>1.948</v>
      </c>
    </row>
    <row r="41" spans="1:3" ht="14">
      <c r="A41" s="33">
        <v>68</v>
      </c>
      <c r="B41" s="31">
        <v>1.7789999999999999</v>
      </c>
      <c r="C41" s="35">
        <v>1.9890000000000001</v>
      </c>
    </row>
    <row r="42" spans="1:3" ht="14">
      <c r="A42" s="33">
        <v>69</v>
      </c>
      <c r="B42" s="31">
        <v>1.823</v>
      </c>
      <c r="C42" s="34">
        <v>2.0329999999999999</v>
      </c>
    </row>
    <row r="43" spans="1:3" ht="14">
      <c r="A43" s="33">
        <v>70</v>
      </c>
      <c r="B43" s="31">
        <v>1.867</v>
      </c>
      <c r="C43" s="35">
        <v>2.077</v>
      </c>
    </row>
    <row r="44" spans="1:3" ht="14">
      <c r="A44" s="33">
        <v>71</v>
      </c>
      <c r="B44" s="31">
        <v>1.91</v>
      </c>
      <c r="C44" s="34">
        <v>2.12</v>
      </c>
    </row>
    <row r="45" spans="1:3" ht="14">
      <c r="A45" s="33">
        <v>72</v>
      </c>
      <c r="B45" s="31">
        <v>1.9530000000000001</v>
      </c>
      <c r="C45" s="35">
        <v>2.1629999999999998</v>
      </c>
    </row>
    <row r="46" spans="1:3" ht="14">
      <c r="A46" s="33">
        <v>73</v>
      </c>
      <c r="B46" s="31">
        <v>2.004</v>
      </c>
      <c r="C46" s="34">
        <v>2.214</v>
      </c>
    </row>
    <row r="47" spans="1:3" ht="14">
      <c r="A47" s="33">
        <v>74</v>
      </c>
      <c r="B47" s="31">
        <v>2.06</v>
      </c>
      <c r="C47" s="35">
        <v>2.27</v>
      </c>
    </row>
    <row r="48" spans="1:3" ht="14">
      <c r="A48" s="33">
        <v>75</v>
      </c>
      <c r="B48" s="31">
        <v>2.117</v>
      </c>
      <c r="C48" s="34">
        <v>2.327</v>
      </c>
    </row>
    <row r="49" spans="1:3" ht="14">
      <c r="A49" s="33">
        <v>76</v>
      </c>
      <c r="B49" s="31">
        <v>2.181</v>
      </c>
      <c r="C49" s="35">
        <v>2.391</v>
      </c>
    </row>
    <row r="50" spans="1:3" ht="14">
      <c r="A50" s="33">
        <v>77</v>
      </c>
      <c r="B50" s="31">
        <v>2.2549999999999999</v>
      </c>
      <c r="C50" s="34">
        <v>2.4649999999999999</v>
      </c>
    </row>
    <row r="51" spans="1:3" ht="14">
      <c r="A51" s="33">
        <v>78</v>
      </c>
      <c r="B51" s="31">
        <v>2.3359999999999999</v>
      </c>
      <c r="C51" s="35">
        <v>2.5459999999999998</v>
      </c>
    </row>
    <row r="52" spans="1:3" ht="14">
      <c r="A52" s="33">
        <v>79</v>
      </c>
      <c r="B52" s="31">
        <v>2.419</v>
      </c>
      <c r="C52" s="34">
        <v>2.629</v>
      </c>
    </row>
    <row r="53" spans="1:3" ht="14">
      <c r="A53" s="33">
        <v>80</v>
      </c>
      <c r="B53" s="31">
        <v>2.504</v>
      </c>
      <c r="C53" s="35">
        <v>2.714</v>
      </c>
    </row>
    <row r="54" spans="1:3" ht="14">
      <c r="A54" s="33">
        <v>81</v>
      </c>
      <c r="B54" s="31">
        <v>2.597</v>
      </c>
      <c r="C54" s="36"/>
    </row>
    <row r="55" spans="1:3" ht="14">
      <c r="A55" s="33">
        <v>82</v>
      </c>
      <c r="B55" s="31">
        <v>2.702</v>
      </c>
      <c r="C55" s="36"/>
    </row>
    <row r="56" spans="1:3" ht="14">
      <c r="A56" s="33">
        <v>83</v>
      </c>
      <c r="B56" s="31">
        <v>2.831</v>
      </c>
      <c r="C56" s="36"/>
    </row>
    <row r="57" spans="1:3" ht="14">
      <c r="A57" s="33">
        <v>84</v>
      </c>
      <c r="B57" s="31">
        <v>2.9809999999999999</v>
      </c>
      <c r="C57" s="36"/>
    </row>
    <row r="58" spans="1:3" ht="14">
      <c r="A58" s="33">
        <v>85</v>
      </c>
      <c r="B58" s="31">
        <v>3.153</v>
      </c>
      <c r="C58" s="36"/>
    </row>
    <row r="59" spans="1:3" ht="14">
      <c r="A59" s="33">
        <v>86</v>
      </c>
      <c r="B59" s="31">
        <v>3.3519999999999999</v>
      </c>
      <c r="C59" s="36"/>
    </row>
    <row r="60" spans="1:3" ht="14">
      <c r="A60" s="33">
        <v>87</v>
      </c>
      <c r="B60" s="31">
        <v>3.58</v>
      </c>
      <c r="C60" s="36"/>
    </row>
    <row r="61" spans="1:3" ht="14">
      <c r="A61" s="33">
        <v>88</v>
      </c>
      <c r="B61" s="31">
        <v>3.8420000000000001</v>
      </c>
      <c r="C61" s="36"/>
    </row>
    <row r="62" spans="1:3" ht="14">
      <c r="A62" s="33">
        <v>89</v>
      </c>
      <c r="B62" s="31">
        <v>4.1449999999999996</v>
      </c>
      <c r="C62" s="36"/>
    </row>
    <row r="63" spans="1:3" ht="14">
      <c r="A63" s="33">
        <v>90</v>
      </c>
      <c r="B63" s="31">
        <v>4.4930000000000003</v>
      </c>
      <c r="C63" s="3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5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tabColor theme="6" tint="-0.249977111117893"/>
    <pageSetUpPr autoPageBreaks="0" fitToPage="1"/>
  </sheetPr>
  <dimension ref="B1:AD42"/>
  <sheetViews>
    <sheetView showGridLines="0" showZeros="0" showOutlineSymbols="0" topLeftCell="C1" zoomScale="130" zoomScaleNormal="130" zoomScaleSheetLayoutView="75" zoomScalePageLayoutView="120" workbookViewId="0">
      <selection activeCell="T9" sqref="T9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.1640625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9.164062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2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>
        <v>1964005</v>
      </c>
      <c r="C9" s="107">
        <v>76</v>
      </c>
      <c r="D9" s="82">
        <v>74.33</v>
      </c>
      <c r="E9" s="83" t="s">
        <v>81</v>
      </c>
      <c r="F9" s="111">
        <v>23735</v>
      </c>
      <c r="G9" s="84">
        <v>16</v>
      </c>
      <c r="H9" s="85" t="s">
        <v>82</v>
      </c>
      <c r="I9" s="85" t="s">
        <v>74</v>
      </c>
      <c r="J9" s="86">
        <v>45</v>
      </c>
      <c r="K9" s="87">
        <v>48</v>
      </c>
      <c r="L9" s="86">
        <v>-50</v>
      </c>
      <c r="M9" s="86">
        <v>55</v>
      </c>
      <c r="N9" s="86">
        <v>58</v>
      </c>
      <c r="O9" s="86">
        <v>60</v>
      </c>
      <c r="P9" s="88">
        <f t="shared" ref="P9:P24" si="0">IF(MAX(J9:L9)&lt;0,0,TRUNC(MAX(J9:L9)/1)*1)</f>
        <v>48</v>
      </c>
      <c r="Q9" s="88">
        <f t="shared" ref="Q9:Q24" si="1">IF(MAX(M9:O9)&lt;0,0,TRUNC(MAX(M9:O9)/1)*1)</f>
        <v>60</v>
      </c>
      <c r="R9" s="88">
        <f t="shared" ref="R9:R24" si="2">IF(P9=0,0,IF(Q9=0,0,SUM(P9:Q9)))</f>
        <v>108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129.37405442586891</v>
      </c>
      <c r="T9" s="89">
        <f>IFERROR(IF(AA9=1,S9*AD9,""),"")</f>
        <v>215.40780061907174</v>
      </c>
      <c r="U9" s="84"/>
      <c r="V9" s="83" t="s">
        <v>182</v>
      </c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1.1979079113506381</v>
      </c>
      <c r="X9" s="30" t="str">
        <f>T5</f>
        <v>30.9.2023</v>
      </c>
      <c r="Y9" s="1" t="str">
        <f t="shared" ref="Y9:Y24" si="3">IF(ISNUMBER(FIND("M",E9)),"m",IF(ISNUMBER(FIND("K",E9)),"k"))</f>
        <v>k</v>
      </c>
      <c r="Z9" s="37">
        <f t="shared" ref="Z9:Z24" si="4">IF(OR(F9="",X9=""),0,(YEAR(X9)-YEAR(F9)))</f>
        <v>59</v>
      </c>
      <c r="AA9" s="38">
        <f>IF(Z9&gt;34,1,0)</f>
        <v>1</v>
      </c>
      <c r="AB9" s="8">
        <f>IF(AA9=1,LOOKUP(Z9,'Meltzer-Faber'!A3:A63,'Meltzer-Faber'!B3:B63))</f>
        <v>1.488</v>
      </c>
      <c r="AC9" s="40">
        <f>IF(AA9=1,LOOKUP(Z9,'Meltzer-Faber'!A3:A63,'Meltzer-Faber'!C3:C63))</f>
        <v>1.665</v>
      </c>
      <c r="AD9" s="40">
        <f>IF(Y9="m",AB9,IF(Y9="k",AC9,""))</f>
        <v>1.665</v>
      </c>
    </row>
    <row r="10" spans="2:30" s="8" customFormat="1" ht="20" customHeight="1">
      <c r="B10" s="49">
        <v>1966001</v>
      </c>
      <c r="C10" s="108">
        <v>87</v>
      </c>
      <c r="D10" s="91">
        <v>84.85</v>
      </c>
      <c r="E10" s="51" t="s">
        <v>81</v>
      </c>
      <c r="F10" s="112">
        <v>24386</v>
      </c>
      <c r="G10" s="92">
        <v>17</v>
      </c>
      <c r="H10" s="93" t="s">
        <v>83</v>
      </c>
      <c r="I10" s="93" t="s">
        <v>84</v>
      </c>
      <c r="J10" s="94">
        <v>48</v>
      </c>
      <c r="K10" s="94">
        <v>-52</v>
      </c>
      <c r="L10" s="94">
        <v>52</v>
      </c>
      <c r="M10" s="94">
        <v>60</v>
      </c>
      <c r="N10" s="95">
        <v>-63</v>
      </c>
      <c r="O10" s="96">
        <v>63</v>
      </c>
      <c r="P10" s="56">
        <f t="shared" si="0"/>
        <v>52</v>
      </c>
      <c r="Q10" s="56">
        <f t="shared" si="1"/>
        <v>63</v>
      </c>
      <c r="R10" s="56">
        <f t="shared" si="2"/>
        <v>115</v>
      </c>
      <c r="S10" s="57">
        <f t="shared" ref="S10:S24" si="5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129.76523550941363</v>
      </c>
      <c r="T10" s="89">
        <f t="shared" ref="T10:T24" si="6">IFERROR(IF(AA10=1,S10*AD10,""),"")</f>
        <v>205.67789828242059</v>
      </c>
      <c r="U10" s="52"/>
      <c r="V10" s="51" t="s">
        <v>182</v>
      </c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1.1283933522557708</v>
      </c>
      <c r="X10" s="30" t="str">
        <f>T5</f>
        <v>30.9.2023</v>
      </c>
      <c r="Y10" s="1" t="str">
        <f t="shared" si="3"/>
        <v>k</v>
      </c>
      <c r="Z10" s="37">
        <f t="shared" si="4"/>
        <v>57</v>
      </c>
      <c r="AA10" s="44">
        <f>IF(Z10&gt;34,1,0)</f>
        <v>1</v>
      </c>
      <c r="AB10" s="8">
        <f>IF(AA10=1,LOOKUP(Z10,'Meltzer-Faber'!A3:A63,'Meltzer-Faber'!B3:B63))</f>
        <v>1.4370000000000001</v>
      </c>
      <c r="AC10" s="40">
        <f>IF(AA10=1,LOOKUP(Z10,'Meltzer-Faber'!A3:A63,'Meltzer-Faber'!C3:C63))</f>
        <v>1.585</v>
      </c>
      <c r="AD10" s="40">
        <f t="shared" ref="AD10:AD24" si="8">IF(Y10="m",AB10,IF(Y10="k",AC10,""))</f>
        <v>1.585</v>
      </c>
    </row>
    <row r="11" spans="2:30" s="8" customFormat="1" ht="20" customHeight="1">
      <c r="B11" s="49"/>
      <c r="C11" s="108"/>
      <c r="D11" s="91"/>
      <c r="E11" s="51"/>
      <c r="F11" s="112"/>
      <c r="G11" s="92"/>
      <c r="H11" s="93"/>
      <c r="I11" s="93"/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5"/>
        <v/>
      </c>
      <c r="T11" s="89" t="str">
        <f t="shared" si="6"/>
        <v/>
      </c>
      <c r="U11" s="52"/>
      <c r="V11" s="51"/>
      <c r="W11" s="58" t="str">
        <f t="shared" si="7"/>
        <v/>
      </c>
      <c r="X11" s="30" t="str">
        <f>T5</f>
        <v>30.9.2023</v>
      </c>
      <c r="Y11" s="1" t="b">
        <f t="shared" si="3"/>
        <v>0</v>
      </c>
      <c r="Z11" s="37">
        <f t="shared" si="4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>
      <c r="B12" s="49">
        <v>1970003</v>
      </c>
      <c r="C12" s="108">
        <v>71</v>
      </c>
      <c r="D12" s="91">
        <v>69.400000000000006</v>
      </c>
      <c r="E12" s="51" t="s">
        <v>85</v>
      </c>
      <c r="F12" s="112">
        <v>25668</v>
      </c>
      <c r="G12" s="92">
        <v>18</v>
      </c>
      <c r="H12" s="93" t="s">
        <v>86</v>
      </c>
      <c r="I12" s="93" t="s">
        <v>69</v>
      </c>
      <c r="J12" s="94">
        <v>25</v>
      </c>
      <c r="K12" s="94">
        <v>-28</v>
      </c>
      <c r="L12" s="94">
        <v>-28</v>
      </c>
      <c r="M12" s="94">
        <v>30</v>
      </c>
      <c r="N12" s="95">
        <v>35</v>
      </c>
      <c r="O12" s="96">
        <v>-37</v>
      </c>
      <c r="P12" s="56">
        <f t="shared" si="0"/>
        <v>25</v>
      </c>
      <c r="Q12" s="56">
        <f t="shared" si="1"/>
        <v>35</v>
      </c>
      <c r="R12" s="56">
        <f t="shared" si="2"/>
        <v>60</v>
      </c>
      <c r="S12" s="57">
        <f t="shared" si="5"/>
        <v>74.487396009956555</v>
      </c>
      <c r="T12" s="89">
        <f t="shared" si="6"/>
        <v>106.88941327428766</v>
      </c>
      <c r="U12" s="52"/>
      <c r="V12" s="51" t="s">
        <v>18</v>
      </c>
      <c r="W12" s="58">
        <f t="shared" si="7"/>
        <v>1.2414566001659426</v>
      </c>
      <c r="X12" s="30" t="str">
        <f>T5</f>
        <v>30.9.2023</v>
      </c>
      <c r="Y12" s="1" t="str">
        <f t="shared" si="3"/>
        <v>k</v>
      </c>
      <c r="Z12" s="37">
        <f t="shared" si="4"/>
        <v>53</v>
      </c>
      <c r="AA12" s="38">
        <f t="shared" si="9"/>
        <v>1</v>
      </c>
      <c r="AB12" s="8">
        <f>IF(AA12=1,LOOKUP(Z12,'Meltzer-Faber'!A3:A63,'Meltzer-Faber'!B3:B63))</f>
        <v>1.3380000000000001</v>
      </c>
      <c r="AC12" s="40">
        <f>IF(AA12=1,LOOKUP(Z12,'Meltzer-Faber'!A3:A63,'Meltzer-Faber'!C3:C63))</f>
        <v>1.4350000000000001</v>
      </c>
      <c r="AD12" s="40">
        <f t="shared" si="8"/>
        <v>1.4350000000000001</v>
      </c>
    </row>
    <row r="13" spans="2:30" s="8" customFormat="1" ht="20" customHeight="1">
      <c r="B13" s="49">
        <v>1970006</v>
      </c>
      <c r="C13" s="108">
        <v>76</v>
      </c>
      <c r="D13" s="50">
        <v>75.14</v>
      </c>
      <c r="E13" s="51" t="s">
        <v>85</v>
      </c>
      <c r="F13" s="113">
        <v>25787</v>
      </c>
      <c r="G13" s="52">
        <v>19</v>
      </c>
      <c r="H13" s="53" t="s">
        <v>87</v>
      </c>
      <c r="I13" s="53" t="s">
        <v>88</v>
      </c>
      <c r="J13" s="54">
        <v>25</v>
      </c>
      <c r="K13" s="55">
        <v>27</v>
      </c>
      <c r="L13" s="54">
        <v>29</v>
      </c>
      <c r="M13" s="54">
        <v>35</v>
      </c>
      <c r="N13" s="54">
        <v>38</v>
      </c>
      <c r="O13" s="54">
        <v>-40</v>
      </c>
      <c r="P13" s="56">
        <f t="shared" si="0"/>
        <v>29</v>
      </c>
      <c r="Q13" s="56">
        <f t="shared" si="1"/>
        <v>38</v>
      </c>
      <c r="R13" s="56">
        <f t="shared" si="2"/>
        <v>67</v>
      </c>
      <c r="S13" s="57">
        <f t="shared" si="5"/>
        <v>79.831976926844689</v>
      </c>
      <c r="T13" s="89">
        <f t="shared" si="6"/>
        <v>114.55888689002214</v>
      </c>
      <c r="U13" s="52"/>
      <c r="V13" s="51" t="s">
        <v>18</v>
      </c>
      <c r="W13" s="58">
        <f t="shared" si="7"/>
        <v>1.1915220436842491</v>
      </c>
      <c r="X13" s="30" t="str">
        <f>T5</f>
        <v>30.9.2023</v>
      </c>
      <c r="Y13" s="1" t="str">
        <f t="shared" si="3"/>
        <v>k</v>
      </c>
      <c r="Z13" s="37">
        <f t="shared" si="4"/>
        <v>53</v>
      </c>
      <c r="AA13" s="38">
        <f t="shared" si="9"/>
        <v>1</v>
      </c>
      <c r="AB13" s="8">
        <f>IF(AA13=1,LOOKUP(Z13,'Meltzer-Faber'!A3:A63,'Meltzer-Faber'!B3:B63))</f>
        <v>1.3380000000000001</v>
      </c>
      <c r="AC13" s="40">
        <f>IF(AA13=1,LOOKUP(Z13,'Meltzer-Faber'!A3:A63,'Meltzer-Faber'!C3:C63))</f>
        <v>1.4350000000000001</v>
      </c>
      <c r="AD13" s="40">
        <f t="shared" si="8"/>
        <v>1.4350000000000001</v>
      </c>
    </row>
    <row r="14" spans="2:30" s="8" customFormat="1" ht="20" customHeight="1">
      <c r="B14" s="49">
        <v>1970001</v>
      </c>
      <c r="C14" s="108" t="s">
        <v>174</v>
      </c>
      <c r="D14" s="50">
        <v>61.03</v>
      </c>
      <c r="E14" s="51" t="s">
        <v>85</v>
      </c>
      <c r="F14" s="113">
        <v>25930</v>
      </c>
      <c r="G14" s="52">
        <v>20</v>
      </c>
      <c r="H14" s="53" t="s">
        <v>89</v>
      </c>
      <c r="I14" s="53" t="s">
        <v>74</v>
      </c>
      <c r="J14" s="54">
        <v>40</v>
      </c>
      <c r="K14" s="55">
        <v>-43</v>
      </c>
      <c r="L14" s="54">
        <v>-43</v>
      </c>
      <c r="M14" s="54">
        <v>53</v>
      </c>
      <c r="N14" s="54">
        <v>56</v>
      </c>
      <c r="O14" s="54">
        <v>-58</v>
      </c>
      <c r="P14" s="56">
        <f t="shared" si="0"/>
        <v>40</v>
      </c>
      <c r="Q14" s="56">
        <f t="shared" si="1"/>
        <v>56</v>
      </c>
      <c r="R14" s="56">
        <f t="shared" si="2"/>
        <v>96</v>
      </c>
      <c r="S14" s="57">
        <f t="shared" si="5"/>
        <v>128.53055715049567</v>
      </c>
      <c r="T14" s="89">
        <f t="shared" si="6"/>
        <v>184.44134951096129</v>
      </c>
      <c r="U14" s="52"/>
      <c r="V14" s="51" t="s">
        <v>18</v>
      </c>
      <c r="W14" s="58">
        <f t="shared" si="7"/>
        <v>1.3388599703176631</v>
      </c>
      <c r="X14" s="30" t="str">
        <f>T5</f>
        <v>30.9.2023</v>
      </c>
      <c r="Y14" s="1" t="str">
        <f t="shared" si="3"/>
        <v>k</v>
      </c>
      <c r="Z14" s="37">
        <f t="shared" si="4"/>
        <v>53</v>
      </c>
      <c r="AA14" s="38">
        <f t="shared" si="9"/>
        <v>1</v>
      </c>
      <c r="AB14" s="8">
        <f>IF(AA14=1,LOOKUP(Z14,'Meltzer-Faber'!A3:A63,'Meltzer-Faber'!B3:B63))</f>
        <v>1.3380000000000001</v>
      </c>
      <c r="AC14" s="40">
        <f>IF(AA14=1,LOOKUP(Z14,'Meltzer-Faber'!A3:A63,'Meltzer-Faber'!C3:C63))</f>
        <v>1.4350000000000001</v>
      </c>
      <c r="AD14" s="40">
        <f t="shared" si="8"/>
        <v>1.4350000000000001</v>
      </c>
    </row>
    <row r="15" spans="2:30" s="8" customFormat="1" ht="20" customHeight="1">
      <c r="B15" s="49">
        <v>1972005</v>
      </c>
      <c r="C15" s="108">
        <v>64</v>
      </c>
      <c r="D15" s="50">
        <v>62.02</v>
      </c>
      <c r="E15" s="51" t="s">
        <v>85</v>
      </c>
      <c r="F15" s="113">
        <v>26454</v>
      </c>
      <c r="G15" s="52">
        <v>21</v>
      </c>
      <c r="H15" s="53" t="s">
        <v>90</v>
      </c>
      <c r="I15" s="53" t="s">
        <v>69</v>
      </c>
      <c r="J15" s="54">
        <v>30</v>
      </c>
      <c r="K15" s="55">
        <v>33</v>
      </c>
      <c r="L15" s="54">
        <v>35</v>
      </c>
      <c r="M15" s="54">
        <v>40</v>
      </c>
      <c r="N15" s="54">
        <v>43</v>
      </c>
      <c r="O15" s="54">
        <v>45</v>
      </c>
      <c r="P15" s="56">
        <f t="shared" si="0"/>
        <v>35</v>
      </c>
      <c r="Q15" s="56">
        <f t="shared" si="1"/>
        <v>45</v>
      </c>
      <c r="R15" s="56">
        <f t="shared" si="2"/>
        <v>80</v>
      </c>
      <c r="S15" s="57">
        <f t="shared" si="5"/>
        <v>106.03505283693885</v>
      </c>
      <c r="T15" s="89">
        <f t="shared" si="6"/>
        <v>145.16198733376928</v>
      </c>
      <c r="U15" s="52"/>
      <c r="V15" s="51"/>
      <c r="W15" s="58">
        <f t="shared" si="7"/>
        <v>1.3254381604617356</v>
      </c>
      <c r="X15" s="30" t="str">
        <f>T5</f>
        <v>30.9.2023</v>
      </c>
      <c r="Y15" s="1" t="str">
        <f t="shared" si="3"/>
        <v>k</v>
      </c>
      <c r="Z15" s="37">
        <f t="shared" si="4"/>
        <v>51</v>
      </c>
      <c r="AA15" s="38">
        <f t="shared" si="9"/>
        <v>1</v>
      </c>
      <c r="AB15" s="8">
        <f>IF(AA15=1,LOOKUP(Z15,'Meltzer-Faber'!A3:A63,'Meltzer-Faber'!B3:B63))</f>
        <v>1.2969999999999999</v>
      </c>
      <c r="AC15" s="40">
        <f>IF(AA15=1,LOOKUP(Z15,'Meltzer-Faber'!A3:A63,'Meltzer-Faber'!C3:C63))</f>
        <v>1.369</v>
      </c>
      <c r="AD15" s="40">
        <f t="shared" si="8"/>
        <v>1.369</v>
      </c>
    </row>
    <row r="16" spans="2:30" s="8" customFormat="1" ht="20" customHeight="1">
      <c r="B16" s="49">
        <v>1972006</v>
      </c>
      <c r="C16" s="108" t="s">
        <v>175</v>
      </c>
      <c r="D16" s="50">
        <v>88.78</v>
      </c>
      <c r="E16" s="51" t="s">
        <v>85</v>
      </c>
      <c r="F16" s="113">
        <v>26394</v>
      </c>
      <c r="G16" s="52">
        <v>22</v>
      </c>
      <c r="H16" s="53" t="s">
        <v>91</v>
      </c>
      <c r="I16" s="53" t="s">
        <v>88</v>
      </c>
      <c r="J16" s="54">
        <v>23</v>
      </c>
      <c r="K16" s="55">
        <v>25</v>
      </c>
      <c r="L16" s="54">
        <v>27</v>
      </c>
      <c r="M16" s="54">
        <v>33</v>
      </c>
      <c r="N16" s="54">
        <v>35</v>
      </c>
      <c r="O16" s="54">
        <v>38</v>
      </c>
      <c r="P16" s="56">
        <f t="shared" si="0"/>
        <v>27</v>
      </c>
      <c r="Q16" s="56">
        <f t="shared" si="1"/>
        <v>38</v>
      </c>
      <c r="R16" s="56">
        <f t="shared" si="2"/>
        <v>65</v>
      </c>
      <c r="S16" s="57">
        <f t="shared" si="5"/>
        <v>72.05885401775835</v>
      </c>
      <c r="T16" s="89">
        <f t="shared" si="6"/>
        <v>98.648571150311184</v>
      </c>
      <c r="U16" s="52"/>
      <c r="V16" s="51"/>
      <c r="W16" s="58">
        <f t="shared" si="7"/>
        <v>1.1085977541193592</v>
      </c>
      <c r="X16" s="30" t="str">
        <f>T5</f>
        <v>30.9.2023</v>
      </c>
      <c r="Y16" s="1" t="str">
        <f t="shared" si="3"/>
        <v>k</v>
      </c>
      <c r="Z16" s="37">
        <f t="shared" si="4"/>
        <v>51</v>
      </c>
      <c r="AA16" s="38">
        <f t="shared" si="9"/>
        <v>1</v>
      </c>
      <c r="AB16" s="8">
        <f>IF(AA16=1,LOOKUP(Z16,'Meltzer-Faber'!A3:A63,'Meltzer-Faber'!B3:B63))</f>
        <v>1.2969999999999999</v>
      </c>
      <c r="AC16" s="40">
        <f>IF(AA16=1,LOOKUP(Z16,'Meltzer-Faber'!A3:A63,'Meltzer-Faber'!C3:C63))</f>
        <v>1.369</v>
      </c>
      <c r="AD16" s="40">
        <f t="shared" si="8"/>
        <v>1.369</v>
      </c>
    </row>
    <row r="17" spans="2:30" s="8" customFormat="1" ht="20" customHeight="1">
      <c r="B17" s="49">
        <v>1973001</v>
      </c>
      <c r="C17" s="108">
        <v>81</v>
      </c>
      <c r="D17" s="50">
        <v>76.849999999999994</v>
      </c>
      <c r="E17" s="51" t="s">
        <v>85</v>
      </c>
      <c r="F17" s="113">
        <v>26917</v>
      </c>
      <c r="G17" s="52">
        <v>23</v>
      </c>
      <c r="H17" s="53" t="s">
        <v>92</v>
      </c>
      <c r="I17" s="53" t="s">
        <v>88</v>
      </c>
      <c r="J17" s="54">
        <v>25</v>
      </c>
      <c r="K17" s="55">
        <v>27</v>
      </c>
      <c r="L17" s="54">
        <v>29</v>
      </c>
      <c r="M17" s="54">
        <v>40</v>
      </c>
      <c r="N17" s="54">
        <v>43</v>
      </c>
      <c r="O17" s="54">
        <v>45</v>
      </c>
      <c r="P17" s="56">
        <f t="shared" si="0"/>
        <v>29</v>
      </c>
      <c r="Q17" s="56">
        <f t="shared" si="1"/>
        <v>45</v>
      </c>
      <c r="R17" s="56">
        <f t="shared" si="2"/>
        <v>74</v>
      </c>
      <c r="S17" s="57">
        <f t="shared" si="5"/>
        <v>87.221917871195458</v>
      </c>
      <c r="T17" s="89">
        <f t="shared" si="6"/>
        <v>116.87736994740192</v>
      </c>
      <c r="U17" s="52"/>
      <c r="V17" s="51"/>
      <c r="W17" s="58">
        <f t="shared" si="7"/>
        <v>1.1786745658269657</v>
      </c>
      <c r="X17" s="30" t="str">
        <f>T5</f>
        <v>30.9.2023</v>
      </c>
      <c r="Y17" s="1" t="str">
        <f t="shared" si="3"/>
        <v>k</v>
      </c>
      <c r="Z17" s="37">
        <f t="shared" si="4"/>
        <v>50</v>
      </c>
      <c r="AA17" s="38">
        <f t="shared" si="9"/>
        <v>1</v>
      </c>
      <c r="AB17" s="8">
        <f>IF(AA17=1,LOOKUP(Z17,'Meltzer-Faber'!A3:A63,'Meltzer-Faber'!B3:B63))</f>
        <v>1.2789999999999999</v>
      </c>
      <c r="AC17" s="40">
        <f>IF(AA17=1,LOOKUP(Z17,'Meltzer-Faber'!A3:A63,'Meltzer-Faber'!C3:C63))</f>
        <v>1.34</v>
      </c>
      <c r="AD17" s="40">
        <f t="shared" si="8"/>
        <v>1.34</v>
      </c>
    </row>
    <row r="18" spans="2:30" s="8" customFormat="1" ht="20" customHeight="1">
      <c r="B18" s="49">
        <v>1973003</v>
      </c>
      <c r="C18" s="108" t="s">
        <v>53</v>
      </c>
      <c r="D18" s="50">
        <v>76.650000000000006</v>
      </c>
      <c r="E18" s="51" t="s">
        <v>85</v>
      </c>
      <c r="F18" s="113">
        <v>26679</v>
      </c>
      <c r="G18" s="52">
        <v>22</v>
      </c>
      <c r="H18" s="53" t="s">
        <v>93</v>
      </c>
      <c r="I18" s="53" t="s">
        <v>94</v>
      </c>
      <c r="J18" s="54">
        <v>37</v>
      </c>
      <c r="K18" s="55">
        <v>40</v>
      </c>
      <c r="L18" s="54">
        <v>43</v>
      </c>
      <c r="M18" s="54">
        <v>48</v>
      </c>
      <c r="N18" s="54">
        <v>52</v>
      </c>
      <c r="O18" s="54">
        <v>-55</v>
      </c>
      <c r="P18" s="56">
        <f t="shared" si="0"/>
        <v>43</v>
      </c>
      <c r="Q18" s="56">
        <f t="shared" si="1"/>
        <v>52</v>
      </c>
      <c r="R18" s="56">
        <f t="shared" si="2"/>
        <v>95</v>
      </c>
      <c r="S18" s="57">
        <f t="shared" si="5"/>
        <v>112.11276012582029</v>
      </c>
      <c r="T18" s="89">
        <f t="shared" si="6"/>
        <v>150.23109856859921</v>
      </c>
      <c r="U18" s="52"/>
      <c r="V18" s="51" t="s">
        <v>18</v>
      </c>
      <c r="W18" s="58">
        <f t="shared" si="7"/>
        <v>1.1801343171138978</v>
      </c>
      <c r="X18" s="30" t="str">
        <f>T5</f>
        <v>30.9.2023</v>
      </c>
      <c r="Y18" s="1" t="str">
        <f t="shared" si="3"/>
        <v>k</v>
      </c>
      <c r="Z18" s="37">
        <f t="shared" si="4"/>
        <v>50</v>
      </c>
      <c r="AA18" s="38">
        <f t="shared" si="9"/>
        <v>1</v>
      </c>
      <c r="AB18" s="8">
        <f>IF(AA18=1,LOOKUP(Z18,'Meltzer-Faber'!A3:A63,'Meltzer-Faber'!B3:B63))</f>
        <v>1.2789999999999999</v>
      </c>
      <c r="AC18" s="40">
        <f>IF(AA18=1,LOOKUP(Z18,'Meltzer-Faber'!A3:A63,'Meltzer-Faber'!C3:C63))</f>
        <v>1.34</v>
      </c>
      <c r="AD18" s="40">
        <f t="shared" si="8"/>
        <v>1.34</v>
      </c>
    </row>
    <row r="19" spans="2:30" s="8" customFormat="1" ht="20" customHeight="1">
      <c r="B19" s="49"/>
      <c r="C19" s="108"/>
      <c r="D19" s="50"/>
      <c r="E19" s="51"/>
      <c r="F19" s="105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5"/>
        <v/>
      </c>
      <c r="T19" s="89" t="str">
        <f t="shared" si="6"/>
        <v/>
      </c>
      <c r="U19" s="52"/>
      <c r="V19" s="51"/>
      <c r="W19" s="58" t="str">
        <f t="shared" si="7"/>
        <v/>
      </c>
      <c r="X19" s="30" t="str">
        <f>T5</f>
        <v>30.9.2023</v>
      </c>
      <c r="Y19" s="1" t="b">
        <f t="shared" si="3"/>
        <v>0</v>
      </c>
      <c r="Z19" s="37">
        <f t="shared" si="4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/>
      <c r="C20" s="108"/>
      <c r="D20" s="50"/>
      <c r="E20" s="51"/>
      <c r="F20" s="105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5"/>
        <v/>
      </c>
      <c r="T20" s="89" t="str">
        <f t="shared" si="6"/>
        <v/>
      </c>
      <c r="U20" s="52"/>
      <c r="V20" s="51"/>
      <c r="W20" s="58" t="str">
        <f t="shared" si="7"/>
        <v/>
      </c>
      <c r="X20" s="30" t="str">
        <f>T5</f>
        <v>30.9.2023</v>
      </c>
      <c r="Y20" s="1" t="b">
        <f t="shared" si="3"/>
        <v>0</v>
      </c>
      <c r="Z20" s="37">
        <f t="shared" si="4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>
      <c r="B21" s="49"/>
      <c r="C21" s="108"/>
      <c r="D21" s="50"/>
      <c r="E21" s="51"/>
      <c r="F21" s="105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5"/>
        <v/>
      </c>
      <c r="T21" s="89" t="str">
        <f t="shared" si="6"/>
        <v/>
      </c>
      <c r="U21" s="52"/>
      <c r="V21" s="51"/>
      <c r="W21" s="58" t="str">
        <f t="shared" si="7"/>
        <v/>
      </c>
      <c r="X21" s="30" t="str">
        <f>T5</f>
        <v>30.9.2023</v>
      </c>
      <c r="Y21" s="1" t="b">
        <f t="shared" si="3"/>
        <v>0</v>
      </c>
      <c r="Z21" s="37">
        <f t="shared" si="4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>
      <c r="B22" s="49"/>
      <c r="C22" s="108"/>
      <c r="D22" s="50"/>
      <c r="E22" s="51"/>
      <c r="F22" s="105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5"/>
        <v/>
      </c>
      <c r="T22" s="89" t="str">
        <f t="shared" si="6"/>
        <v/>
      </c>
      <c r="U22" s="52"/>
      <c r="V22" s="51"/>
      <c r="W22" s="58" t="str">
        <f t="shared" si="7"/>
        <v/>
      </c>
      <c r="X22" s="30" t="str">
        <f>T5</f>
        <v>30.9.2023</v>
      </c>
      <c r="Y22" s="1" t="b">
        <f t="shared" si="3"/>
        <v>0</v>
      </c>
      <c r="Z22" s="37">
        <f t="shared" si="4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/>
      <c r="C23" s="108"/>
      <c r="D23" s="50"/>
      <c r="E23" s="51"/>
      <c r="F23" s="105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5"/>
        <v/>
      </c>
      <c r="T23" s="89" t="str">
        <f t="shared" si="6"/>
        <v/>
      </c>
      <c r="U23" s="52"/>
      <c r="V23" s="51"/>
      <c r="W23" s="58" t="str">
        <f t="shared" si="7"/>
        <v/>
      </c>
      <c r="X23" s="30" t="str">
        <f>T5</f>
        <v>30.9.2023</v>
      </c>
      <c r="Y23" s="1" t="b">
        <f t="shared" si="3"/>
        <v>0</v>
      </c>
      <c r="Z23" s="37">
        <f t="shared" si="4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09"/>
      <c r="D24" s="60"/>
      <c r="E24" s="61"/>
      <c r="F24" s="106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5"/>
        <v/>
      </c>
      <c r="T24" s="89" t="str">
        <f t="shared" si="6"/>
        <v/>
      </c>
      <c r="U24" s="62"/>
      <c r="V24" s="61"/>
      <c r="W24" s="97" t="str">
        <f t="shared" si="7"/>
        <v/>
      </c>
      <c r="X24" s="30" t="str">
        <f>T5</f>
        <v>30.9.2023</v>
      </c>
      <c r="Y24" s="1" t="b">
        <f t="shared" si="3"/>
        <v>0</v>
      </c>
      <c r="Z24" s="37">
        <f t="shared" si="4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78">
        <v>1991016</v>
      </c>
      <c r="E29" s="144" t="s">
        <v>142</v>
      </c>
      <c r="F29" s="144"/>
      <c r="G29" s="144"/>
      <c r="H29" s="99" t="s">
        <v>77</v>
      </c>
      <c r="I29" s="4"/>
      <c r="J29" s="143" t="s">
        <v>46</v>
      </c>
      <c r="K29" s="144"/>
      <c r="L29" s="144"/>
      <c r="M29" s="98">
        <v>1993011</v>
      </c>
      <c r="N29" s="151" t="s">
        <v>141</v>
      </c>
      <c r="O29" s="151"/>
      <c r="P29" s="151"/>
      <c r="Q29" s="151"/>
      <c r="R29" s="151" t="s">
        <v>125</v>
      </c>
      <c r="S29" s="152"/>
      <c r="AC29" s="39"/>
      <c r="AD29" s="39"/>
    </row>
    <row r="30" spans="2:30" s="5" customFormat="1" ht="19" customHeight="1">
      <c r="B30" s="143" t="s">
        <v>44</v>
      </c>
      <c r="C30" s="144"/>
      <c r="D30" s="78">
        <v>1944004</v>
      </c>
      <c r="E30" s="144" t="s">
        <v>147</v>
      </c>
      <c r="F30" s="144"/>
      <c r="G30" s="144"/>
      <c r="H30" s="79" t="s">
        <v>77</v>
      </c>
      <c r="I30" s="4"/>
      <c r="J30" s="143" t="s">
        <v>46</v>
      </c>
      <c r="K30" s="144"/>
      <c r="L30" s="144"/>
      <c r="M30" s="101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78">
        <v>1978010</v>
      </c>
      <c r="E31" s="159" t="s">
        <v>148</v>
      </c>
      <c r="F31" s="160"/>
      <c r="G31" s="161"/>
      <c r="H31" s="79" t="s">
        <v>77</v>
      </c>
      <c r="I31" s="4"/>
      <c r="J31" s="143" t="s">
        <v>42</v>
      </c>
      <c r="K31" s="144"/>
      <c r="L31" s="144"/>
      <c r="M31" s="101"/>
      <c r="N31" s="145"/>
      <c r="O31" s="145"/>
      <c r="P31" s="145"/>
      <c r="Q31" s="145"/>
      <c r="R31" s="145"/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47</v>
      </c>
      <c r="C34" s="144"/>
      <c r="D34" s="78">
        <v>2003011</v>
      </c>
      <c r="E34" s="144" t="s">
        <v>181</v>
      </c>
      <c r="F34" s="144"/>
      <c r="G34" s="144"/>
      <c r="H34" s="99" t="s">
        <v>77</v>
      </c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 t="s">
        <v>45</v>
      </c>
      <c r="C35" s="139"/>
      <c r="D35" s="78">
        <v>1965005</v>
      </c>
      <c r="E35" s="144" t="s">
        <v>143</v>
      </c>
      <c r="F35" s="144"/>
      <c r="G35" s="144"/>
      <c r="H35" s="79" t="s">
        <v>69</v>
      </c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B30:C30"/>
    <mergeCell ref="B31:C31"/>
    <mergeCell ref="D36:E36"/>
    <mergeCell ref="F36:H36"/>
    <mergeCell ref="B32:C32"/>
    <mergeCell ref="B33:C33"/>
    <mergeCell ref="B34:C34"/>
    <mergeCell ref="B35:C35"/>
    <mergeCell ref="B36:C36"/>
    <mergeCell ref="J27:L27"/>
    <mergeCell ref="J28:L28"/>
    <mergeCell ref="J29:L29"/>
    <mergeCell ref="H1:R1"/>
    <mergeCell ref="B7:B8"/>
    <mergeCell ref="O5:R5"/>
    <mergeCell ref="J5:M5"/>
    <mergeCell ref="H2:R2"/>
    <mergeCell ref="D5:H5"/>
    <mergeCell ref="B27:C27"/>
    <mergeCell ref="B28:C28"/>
    <mergeCell ref="B29:C29"/>
    <mergeCell ref="N27:Q27"/>
    <mergeCell ref="N28:Q28"/>
    <mergeCell ref="N29:Q29"/>
    <mergeCell ref="R27:S27"/>
    <mergeCell ref="R34:S34"/>
    <mergeCell ref="J30:L30"/>
    <mergeCell ref="J31:L31"/>
    <mergeCell ref="J32:L32"/>
    <mergeCell ref="J33:L33"/>
    <mergeCell ref="J34:L34"/>
    <mergeCell ref="N30:Q30"/>
    <mergeCell ref="N31:Q31"/>
    <mergeCell ref="J35:L35"/>
    <mergeCell ref="J36:L36"/>
    <mergeCell ref="M36:N36"/>
    <mergeCell ref="B37:S37"/>
    <mergeCell ref="N35:Q35"/>
    <mergeCell ref="R35:S35"/>
    <mergeCell ref="E27:G27"/>
    <mergeCell ref="E28:G28"/>
    <mergeCell ref="E29:G29"/>
    <mergeCell ref="E30:G30"/>
    <mergeCell ref="E31:G31"/>
    <mergeCell ref="R28:S28"/>
    <mergeCell ref="R29:S29"/>
    <mergeCell ref="R30:S30"/>
    <mergeCell ref="R31:S31"/>
    <mergeCell ref="E42:F42"/>
    <mergeCell ref="E32:G32"/>
    <mergeCell ref="E33:G33"/>
    <mergeCell ref="E34:G34"/>
    <mergeCell ref="E35:G35"/>
    <mergeCell ref="B38:S38"/>
    <mergeCell ref="N32:Q32"/>
    <mergeCell ref="N33:Q33"/>
    <mergeCell ref="N34:Q34"/>
    <mergeCell ref="R32:S32"/>
    <mergeCell ref="R33:S33"/>
    <mergeCell ref="O36:S36"/>
  </mergeCells>
  <phoneticPr fontId="25" type="noConversion"/>
  <conditionalFormatting sqref="J9:O9">
    <cfRule type="cellIs" dxfId="39" priority="58" stopIfTrue="1" operator="lessThanOrEqual">
      <formula>0</formula>
    </cfRule>
    <cfRule type="cellIs" dxfId="38" priority="57" stopIfTrue="1" operator="between">
      <formula>1</formula>
      <formula>300</formula>
    </cfRule>
  </conditionalFormatting>
  <conditionalFormatting sqref="J10:O12">
    <cfRule type="cellIs" dxfId="37" priority="3" stopIfTrue="1" operator="between">
      <formula>1</formula>
      <formula>300</formula>
    </cfRule>
    <cfRule type="cellIs" dxfId="36" priority="4" stopIfTrue="1" operator="lessThanOrEqual">
      <formula>0</formula>
    </cfRule>
  </conditionalFormatting>
  <conditionalFormatting sqref="J13:O24">
    <cfRule type="cellIs" dxfId="35" priority="9" stopIfTrue="1" operator="between">
      <formula>1</formula>
      <formula>300</formula>
    </cfRule>
    <cfRule type="cellIs" dxfId="34" priority="10" stopIfTrue="1" operator="lessThanOrEqual">
      <formula>0</formula>
    </cfRule>
  </conditionalFormatting>
  <conditionalFormatting sqref="K12">
    <cfRule type="cellIs" dxfId="33" priority="2" stopIfTrue="1" operator="lessThanOrEqual">
      <formula>0</formula>
    </cfRule>
    <cfRule type="cellIs" dxfId="32" priority="1" stopIfTrue="1" operator="between">
      <formula>1</formula>
      <formula>300</formula>
    </cfRule>
  </conditionalFormatting>
  <dataValidations disablePrompts="1" count="4">
    <dataValidation type="list" allowBlank="1" showInputMessage="1" showErrorMessage="1" errorTitle="Feil_i_vektklasse" error="Feil verdi i vektklasse" sqref="C9:C24" xr:uid="{54AF4B2C-BF62-D149-A878-851F99489990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A463B08-2DF6-7D43-BC58-F0D3DB56AB4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H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ignoredErrors>
    <ignoredError sqref="C14:C18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FCE0-3EC6-4286-B21C-360F294A51C6}">
  <sheetPr>
    <tabColor theme="6" tint="-0.249977111117893"/>
    <pageSetUpPr autoPageBreaks="0" fitToPage="1"/>
  </sheetPr>
  <dimension ref="B1:AD42"/>
  <sheetViews>
    <sheetView showGridLines="0" showZeros="0" showOutlineSymbols="0" topLeftCell="B1" zoomScale="120" zoomScaleNormal="120" zoomScaleSheetLayoutView="75" zoomScalePageLayoutView="120" workbookViewId="0">
      <selection activeCell="O18" sqref="O18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.1640625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9.164062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3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>
        <v>1964007</v>
      </c>
      <c r="C9" s="107" t="s">
        <v>53</v>
      </c>
      <c r="D9" s="82">
        <v>74.52</v>
      </c>
      <c r="E9" s="83" t="s">
        <v>95</v>
      </c>
      <c r="F9" s="111">
        <v>23444</v>
      </c>
      <c r="G9" s="84">
        <v>25</v>
      </c>
      <c r="H9" s="85" t="s">
        <v>96</v>
      </c>
      <c r="I9" s="85" t="s">
        <v>65</v>
      </c>
      <c r="J9" s="86">
        <v>78</v>
      </c>
      <c r="K9" s="87">
        <v>82</v>
      </c>
      <c r="L9" s="86">
        <v>-84</v>
      </c>
      <c r="M9" s="86">
        <v>102</v>
      </c>
      <c r="N9" s="86">
        <v>110</v>
      </c>
      <c r="O9" s="86">
        <v>-115</v>
      </c>
      <c r="P9" s="88">
        <f t="shared" ref="P9:P24" si="0">IF(MAX(J9:L9)&lt;0,0,TRUNC(MAX(J9:L9)/1)*1)</f>
        <v>82</v>
      </c>
      <c r="Q9" s="88">
        <f t="shared" ref="Q9:Q24" si="1">IF(MAX(M9:O9)&lt;0,0,TRUNC(MAX(M9:O9)/1)*1)</f>
        <v>110</v>
      </c>
      <c r="R9" s="88">
        <f t="shared" ref="R9:R24" si="2">IF(P9=0,0,IF(Q9=0,0,SUM(P9:Q9)))</f>
        <v>192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255.60582434113701</v>
      </c>
      <c r="T9" s="89">
        <f>IFERROR(IF(AA9=1,S9*AD9,""),"")</f>
        <v>380.34146661961188</v>
      </c>
      <c r="U9" s="84"/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1.3312803351100886</v>
      </c>
      <c r="X9" s="30" t="str">
        <f>T5</f>
        <v>30.9.2023</v>
      </c>
      <c r="Y9" s="1" t="str">
        <f t="shared" ref="Y9:Y24" si="3">IF(ISNUMBER(FIND("M",E9)),"m",IF(ISNUMBER(FIND("K",E9)),"k"))</f>
        <v>m</v>
      </c>
      <c r="Z9" s="37">
        <f t="shared" ref="Z9:Z24" si="4">IF(OR(F9="",X9=""),0,(YEAR(X9)-YEAR(F9)))</f>
        <v>59</v>
      </c>
      <c r="AA9" s="38">
        <f>IF(Z9&gt;34,1,0)</f>
        <v>1</v>
      </c>
      <c r="AB9" s="8">
        <f>IF(AA9=1,LOOKUP(Z9,'Meltzer-Faber'!A3:A63,'Meltzer-Faber'!B3:B63))</f>
        <v>1.488</v>
      </c>
      <c r="AC9" s="40">
        <f>IF(AA9=1,LOOKUP(Z9,'Meltzer-Faber'!A3:A63,'Meltzer-Faber'!C3:C63))</f>
        <v>1.665</v>
      </c>
      <c r="AD9" s="40">
        <f>IF(Y9="m",AB9,IF(Y9="k",AC9,""))</f>
        <v>1.488</v>
      </c>
    </row>
    <row r="10" spans="2:30" s="8" customFormat="1" ht="20" customHeight="1">
      <c r="B10" s="49">
        <v>1967001</v>
      </c>
      <c r="C10" s="108">
        <v>109</v>
      </c>
      <c r="D10" s="91">
        <v>103.32</v>
      </c>
      <c r="E10" s="51" t="s">
        <v>95</v>
      </c>
      <c r="F10" s="112">
        <v>24484</v>
      </c>
      <c r="G10" s="92">
        <v>26</v>
      </c>
      <c r="H10" s="93" t="s">
        <v>97</v>
      </c>
      <c r="I10" s="93" t="s">
        <v>88</v>
      </c>
      <c r="J10" s="94">
        <v>90</v>
      </c>
      <c r="K10" s="94">
        <v>95</v>
      </c>
      <c r="L10" s="94">
        <v>-100</v>
      </c>
      <c r="M10" s="94">
        <v>110</v>
      </c>
      <c r="N10" s="95">
        <v>115</v>
      </c>
      <c r="O10" s="96">
        <v>-120</v>
      </c>
      <c r="P10" s="56">
        <f t="shared" si="0"/>
        <v>95</v>
      </c>
      <c r="Q10" s="56">
        <f t="shared" si="1"/>
        <v>115</v>
      </c>
      <c r="R10" s="56">
        <f t="shared" si="2"/>
        <v>210</v>
      </c>
      <c r="S10" s="57">
        <f t="shared" ref="S10:S24" si="5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237.67524994753612</v>
      </c>
      <c r="T10" s="89">
        <f t="shared" ref="T10:T24" si="6">IFERROR(IF(AA10=1,S10*AD10,""),"")</f>
        <v>335.35977767597348</v>
      </c>
      <c r="U10" s="52"/>
      <c r="V10" s="51"/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1.1317869045120768</v>
      </c>
      <c r="X10" s="30" t="str">
        <f>T5</f>
        <v>30.9.2023</v>
      </c>
      <c r="Y10" s="1" t="str">
        <f t="shared" si="3"/>
        <v>m</v>
      </c>
      <c r="Z10" s="37">
        <f t="shared" si="4"/>
        <v>56</v>
      </c>
      <c r="AA10" s="44">
        <f>IF(Z10&gt;34,1,0)</f>
        <v>1</v>
      </c>
      <c r="AB10" s="8">
        <f>IF(AA10=1,LOOKUP(Z10,'Meltzer-Faber'!A3:A63,'Meltzer-Faber'!B3:B63))</f>
        <v>1.411</v>
      </c>
      <c r="AC10" s="40">
        <f>IF(AA10=1,LOOKUP(Z10,'Meltzer-Faber'!A3:A63,'Meltzer-Faber'!C3:C63))</f>
        <v>1.5449999999999999</v>
      </c>
      <c r="AD10" s="40">
        <f t="shared" ref="AD10:AD24" si="8">IF(Y10="m",AB10,IF(Y10="k",AC10,""))</f>
        <v>1.411</v>
      </c>
    </row>
    <row r="11" spans="2:30" s="8" customFormat="1" ht="20" customHeight="1">
      <c r="B11" s="49">
        <v>1968002</v>
      </c>
      <c r="C11" s="108">
        <v>102</v>
      </c>
      <c r="D11" s="91">
        <v>98.68</v>
      </c>
      <c r="E11" s="51" t="s">
        <v>95</v>
      </c>
      <c r="F11" s="112">
        <v>25021</v>
      </c>
      <c r="G11" s="92">
        <v>27</v>
      </c>
      <c r="H11" s="93" t="s">
        <v>98</v>
      </c>
      <c r="I11" s="93" t="s">
        <v>99</v>
      </c>
      <c r="J11" s="94">
        <v>70</v>
      </c>
      <c r="K11" s="94">
        <v>75</v>
      </c>
      <c r="L11" s="94">
        <v>-78</v>
      </c>
      <c r="M11" s="94">
        <v>95</v>
      </c>
      <c r="N11" s="95">
        <v>103</v>
      </c>
      <c r="O11" s="96">
        <v>-105</v>
      </c>
      <c r="P11" s="56">
        <f t="shared" si="0"/>
        <v>75</v>
      </c>
      <c r="Q11" s="56">
        <f t="shared" si="1"/>
        <v>103</v>
      </c>
      <c r="R11" s="56">
        <f t="shared" si="2"/>
        <v>178</v>
      </c>
      <c r="S11" s="57">
        <f t="shared" si="5"/>
        <v>205.27682534886947</v>
      </c>
      <c r="T11" s="89">
        <f t="shared" si="6"/>
        <v>284.30840310818422</v>
      </c>
      <c r="U11" s="52"/>
      <c r="V11" s="51"/>
      <c r="W11" s="58">
        <f t="shared" si="7"/>
        <v>1.1532405918475812</v>
      </c>
      <c r="X11" s="30" t="str">
        <f>T5</f>
        <v>30.9.2023</v>
      </c>
      <c r="Y11" s="1" t="str">
        <f t="shared" si="3"/>
        <v>m</v>
      </c>
      <c r="Z11" s="37">
        <f t="shared" si="4"/>
        <v>55</v>
      </c>
      <c r="AA11" s="38">
        <f t="shared" ref="AA11:AA24" si="9">IF(Z11&gt;34,1,0)</f>
        <v>1</v>
      </c>
      <c r="AB11" s="8">
        <f>IF(AA11=1,LOOKUP(Z11,'Meltzer-Faber'!A3:A63,'Meltzer-Faber'!B3:B63))</f>
        <v>1.385</v>
      </c>
      <c r="AC11" s="40">
        <f>IF(AA11=1,LOOKUP(Z11,'Meltzer-Faber'!A3:A63,'Meltzer-Faber'!C3:C63))</f>
        <v>1.5069999999999999</v>
      </c>
      <c r="AD11" s="40">
        <f t="shared" si="8"/>
        <v>1.385</v>
      </c>
    </row>
    <row r="12" spans="2:30" s="8" customFormat="1" ht="20" customHeight="1">
      <c r="B12" s="49"/>
      <c r="C12" s="108"/>
      <c r="D12" s="91"/>
      <c r="E12" s="51"/>
      <c r="F12" s="112"/>
      <c r="G12" s="92"/>
      <c r="H12" s="93"/>
      <c r="I12" s="93"/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5"/>
        <v/>
      </c>
      <c r="T12" s="89" t="str">
        <f t="shared" si="6"/>
        <v/>
      </c>
      <c r="U12" s="52"/>
      <c r="V12" s="51" t="s">
        <v>18</v>
      </c>
      <c r="W12" s="58" t="str">
        <f t="shared" si="7"/>
        <v/>
      </c>
      <c r="X12" s="30" t="str">
        <f>T5</f>
        <v>30.9.2023</v>
      </c>
      <c r="Y12" s="1" t="b">
        <f t="shared" si="3"/>
        <v>0</v>
      </c>
      <c r="Z12" s="37">
        <f t="shared" si="4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" customHeight="1">
      <c r="B13" s="49">
        <v>1969004</v>
      </c>
      <c r="C13" s="108">
        <v>96</v>
      </c>
      <c r="D13" s="50">
        <v>95.11</v>
      </c>
      <c r="E13" s="51" t="s">
        <v>100</v>
      </c>
      <c r="F13" s="113">
        <v>25366</v>
      </c>
      <c r="G13" s="52">
        <v>28</v>
      </c>
      <c r="H13" s="53" t="s">
        <v>101</v>
      </c>
      <c r="I13" s="53" t="s">
        <v>102</v>
      </c>
      <c r="J13" s="54">
        <v>-78</v>
      </c>
      <c r="K13" s="55">
        <v>78</v>
      </c>
      <c r="L13" s="54">
        <v>-82</v>
      </c>
      <c r="M13" s="54">
        <v>-95</v>
      </c>
      <c r="N13" s="54">
        <v>95</v>
      </c>
      <c r="O13" s="54">
        <v>-102</v>
      </c>
      <c r="P13" s="56">
        <f t="shared" si="0"/>
        <v>78</v>
      </c>
      <c r="Q13" s="56">
        <f t="shared" si="1"/>
        <v>95</v>
      </c>
      <c r="R13" s="56">
        <f t="shared" si="2"/>
        <v>173</v>
      </c>
      <c r="S13" s="57">
        <f t="shared" si="5"/>
        <v>202.73184405269171</v>
      </c>
      <c r="T13" s="89">
        <f t="shared" si="6"/>
        <v>275.91803975571344</v>
      </c>
      <c r="U13" s="52"/>
      <c r="V13" s="51" t="s">
        <v>18</v>
      </c>
      <c r="W13" s="58">
        <f t="shared" si="7"/>
        <v>1.1718603702467729</v>
      </c>
      <c r="X13" s="30" t="str">
        <f>T5</f>
        <v>30.9.2023</v>
      </c>
      <c r="Y13" s="1" t="str">
        <f t="shared" si="3"/>
        <v>m</v>
      </c>
      <c r="Z13" s="37">
        <f t="shared" si="4"/>
        <v>54</v>
      </c>
      <c r="AA13" s="38">
        <f t="shared" si="9"/>
        <v>1</v>
      </c>
      <c r="AB13" s="8">
        <f>IF(AA13=1,LOOKUP(Z13,'Meltzer-Faber'!A3:A63,'Meltzer-Faber'!B3:B63))</f>
        <v>1.361</v>
      </c>
      <c r="AC13" s="40">
        <f>IF(AA13=1,LOOKUP(Z13,'Meltzer-Faber'!A3:A63,'Meltzer-Faber'!C3:C63))</f>
        <v>1.47</v>
      </c>
      <c r="AD13" s="40">
        <f t="shared" si="8"/>
        <v>1.361</v>
      </c>
    </row>
    <row r="14" spans="2:30" s="8" customFormat="1" ht="20" customHeight="1">
      <c r="B14" s="49"/>
      <c r="C14" s="108"/>
      <c r="D14" s="50"/>
      <c r="E14" s="51"/>
      <c r="F14" s="113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5"/>
        <v/>
      </c>
      <c r="T14" s="89" t="str">
        <f t="shared" si="6"/>
        <v/>
      </c>
      <c r="U14" s="52"/>
      <c r="V14" s="51" t="s">
        <v>18</v>
      </c>
      <c r="W14" s="58" t="str">
        <f t="shared" si="7"/>
        <v/>
      </c>
      <c r="X14" s="30" t="str">
        <f>T5</f>
        <v>30.9.2023</v>
      </c>
      <c r="Y14" s="1" t="b">
        <f t="shared" si="3"/>
        <v>0</v>
      </c>
      <c r="Z14" s="37">
        <f t="shared" si="4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>
      <c r="B15" s="49">
        <v>1970005</v>
      </c>
      <c r="C15" s="108">
        <v>67</v>
      </c>
      <c r="D15" s="50">
        <v>65.2</v>
      </c>
      <c r="E15" s="51" t="s">
        <v>100</v>
      </c>
      <c r="F15" s="113">
        <v>25588</v>
      </c>
      <c r="G15" s="52">
        <v>30</v>
      </c>
      <c r="H15" s="53" t="s">
        <v>103</v>
      </c>
      <c r="I15" s="53" t="s">
        <v>104</v>
      </c>
      <c r="J15" s="54">
        <v>-75</v>
      </c>
      <c r="K15" s="55">
        <v>75</v>
      </c>
      <c r="L15" s="54">
        <v>77</v>
      </c>
      <c r="M15" s="54">
        <v>85</v>
      </c>
      <c r="N15" s="54">
        <v>88</v>
      </c>
      <c r="O15" s="54">
        <v>90</v>
      </c>
      <c r="P15" s="56">
        <f t="shared" si="0"/>
        <v>77</v>
      </c>
      <c r="Q15" s="56">
        <f t="shared" si="1"/>
        <v>90</v>
      </c>
      <c r="R15" s="56">
        <f t="shared" si="2"/>
        <v>167</v>
      </c>
      <c r="S15" s="57">
        <f t="shared" si="5"/>
        <v>242.21402306733856</v>
      </c>
      <c r="T15" s="89">
        <f t="shared" si="6"/>
        <v>324.08236286409903</v>
      </c>
      <c r="U15" s="52"/>
      <c r="V15" s="51" t="s">
        <v>182</v>
      </c>
      <c r="W15" s="58">
        <f t="shared" si="7"/>
        <v>1.45038337166071</v>
      </c>
      <c r="X15" s="30" t="str">
        <f>T5</f>
        <v>30.9.2023</v>
      </c>
      <c r="Y15" s="1" t="str">
        <f t="shared" si="3"/>
        <v>m</v>
      </c>
      <c r="Z15" s="37">
        <f t="shared" si="4"/>
        <v>53</v>
      </c>
      <c r="AA15" s="38">
        <f t="shared" si="9"/>
        <v>1</v>
      </c>
      <c r="AB15" s="8">
        <f>IF(AA15=1,LOOKUP(Z15,'Meltzer-Faber'!A3:A63,'Meltzer-Faber'!B3:B63))</f>
        <v>1.3380000000000001</v>
      </c>
      <c r="AC15" s="40">
        <f>IF(AA15=1,LOOKUP(Z15,'Meltzer-Faber'!A3:A63,'Meltzer-Faber'!C3:C63))</f>
        <v>1.4350000000000001</v>
      </c>
      <c r="AD15" s="40">
        <f t="shared" si="8"/>
        <v>1.3380000000000001</v>
      </c>
    </row>
    <row r="16" spans="2:30" s="8" customFormat="1" ht="20" customHeight="1">
      <c r="B16" s="49">
        <v>1971007</v>
      </c>
      <c r="C16" s="108" t="s">
        <v>58</v>
      </c>
      <c r="D16" s="50">
        <v>101.72</v>
      </c>
      <c r="E16" s="51" t="s">
        <v>100</v>
      </c>
      <c r="F16" s="113">
        <v>26186</v>
      </c>
      <c r="G16" s="52">
        <v>31</v>
      </c>
      <c r="H16" s="53" t="s">
        <v>105</v>
      </c>
      <c r="I16" s="53" t="s">
        <v>102</v>
      </c>
      <c r="J16" s="54">
        <v>56</v>
      </c>
      <c r="K16" s="55">
        <v>60</v>
      </c>
      <c r="L16" s="54">
        <v>63</v>
      </c>
      <c r="M16" s="54">
        <v>70</v>
      </c>
      <c r="N16" s="54">
        <v>75</v>
      </c>
      <c r="O16" s="54">
        <v>77</v>
      </c>
      <c r="P16" s="56">
        <f t="shared" si="0"/>
        <v>63</v>
      </c>
      <c r="Q16" s="56">
        <f t="shared" si="1"/>
        <v>77</v>
      </c>
      <c r="R16" s="56">
        <f t="shared" si="2"/>
        <v>140</v>
      </c>
      <c r="S16" s="57">
        <f t="shared" si="5"/>
        <v>159.44032763417886</v>
      </c>
      <c r="T16" s="89">
        <f t="shared" si="6"/>
        <v>209.8234711665794</v>
      </c>
      <c r="U16" s="52"/>
      <c r="V16" s="51"/>
      <c r="W16" s="58">
        <f t="shared" si="7"/>
        <v>1.1388594831012775</v>
      </c>
      <c r="X16" s="30" t="str">
        <f>T5</f>
        <v>30.9.2023</v>
      </c>
      <c r="Y16" s="1" t="str">
        <f t="shared" si="3"/>
        <v>m</v>
      </c>
      <c r="Z16" s="37">
        <f t="shared" si="4"/>
        <v>52</v>
      </c>
      <c r="AA16" s="38">
        <f t="shared" si="9"/>
        <v>1</v>
      </c>
      <c r="AB16" s="8">
        <f>IF(AA16=1,LOOKUP(Z16,'Meltzer-Faber'!A3:A63,'Meltzer-Faber'!B3:B63))</f>
        <v>1.3160000000000001</v>
      </c>
      <c r="AC16" s="40">
        <f>IF(AA16=1,LOOKUP(Z16,'Meltzer-Faber'!A3:A63,'Meltzer-Faber'!C3:C63))</f>
        <v>1.401</v>
      </c>
      <c r="AD16" s="40">
        <f t="shared" si="8"/>
        <v>1.3160000000000001</v>
      </c>
    </row>
    <row r="17" spans="2:30" s="8" customFormat="1" ht="20" customHeight="1">
      <c r="B17" s="49">
        <v>1972004</v>
      </c>
      <c r="C17" s="108" t="s">
        <v>66</v>
      </c>
      <c r="D17" s="50">
        <v>82.31</v>
      </c>
      <c r="E17" s="51" t="s">
        <v>100</v>
      </c>
      <c r="F17" s="113">
        <v>26413</v>
      </c>
      <c r="G17" s="52">
        <v>32</v>
      </c>
      <c r="H17" s="53" t="s">
        <v>106</v>
      </c>
      <c r="I17" s="53" t="s">
        <v>68</v>
      </c>
      <c r="J17" s="54">
        <v>95</v>
      </c>
      <c r="K17" s="55">
        <v>100</v>
      </c>
      <c r="L17" s="54">
        <v>103</v>
      </c>
      <c r="M17" s="54">
        <v>115</v>
      </c>
      <c r="N17" s="54">
        <v>120</v>
      </c>
      <c r="O17" s="54">
        <v>125</v>
      </c>
      <c r="P17" s="56">
        <f t="shared" si="0"/>
        <v>103</v>
      </c>
      <c r="Q17" s="56">
        <f t="shared" si="1"/>
        <v>125</v>
      </c>
      <c r="R17" s="56">
        <f t="shared" si="2"/>
        <v>228</v>
      </c>
      <c r="S17" s="57">
        <f t="shared" si="5"/>
        <v>286.86026664933439</v>
      </c>
      <c r="T17" s="89">
        <f t="shared" si="6"/>
        <v>372.05776584418669</v>
      </c>
      <c r="U17" s="52"/>
      <c r="V17" s="51"/>
      <c r="W17" s="58">
        <f t="shared" si="7"/>
        <v>1.2581590642514666</v>
      </c>
      <c r="X17" s="30" t="str">
        <f>T5</f>
        <v>30.9.2023</v>
      </c>
      <c r="Y17" s="1" t="str">
        <f t="shared" si="3"/>
        <v>m</v>
      </c>
      <c r="Z17" s="37">
        <f t="shared" si="4"/>
        <v>51</v>
      </c>
      <c r="AA17" s="38">
        <f t="shared" si="9"/>
        <v>1</v>
      </c>
      <c r="AB17" s="8">
        <f>IF(AA17=1,LOOKUP(Z17,'Meltzer-Faber'!A3:A63,'Meltzer-Faber'!B3:B63))</f>
        <v>1.2969999999999999</v>
      </c>
      <c r="AC17" s="40">
        <f>IF(AA17=1,LOOKUP(Z17,'Meltzer-Faber'!A3:A63,'Meltzer-Faber'!C3:C63))</f>
        <v>1.369</v>
      </c>
      <c r="AD17" s="40">
        <f t="shared" si="8"/>
        <v>1.2969999999999999</v>
      </c>
    </row>
    <row r="18" spans="2:30" s="8" customFormat="1" ht="20" customHeight="1">
      <c r="B18" s="49">
        <v>1971003</v>
      </c>
      <c r="C18" s="108" t="s">
        <v>66</v>
      </c>
      <c r="D18" s="50">
        <v>84.96</v>
      </c>
      <c r="E18" s="51" t="s">
        <v>100</v>
      </c>
      <c r="F18" s="113">
        <v>26277</v>
      </c>
      <c r="G18" s="52">
        <v>33</v>
      </c>
      <c r="H18" s="53" t="s">
        <v>107</v>
      </c>
      <c r="I18" s="53" t="s">
        <v>88</v>
      </c>
      <c r="J18" s="54">
        <v>38</v>
      </c>
      <c r="K18" s="55">
        <v>41</v>
      </c>
      <c r="L18" s="54">
        <v>44</v>
      </c>
      <c r="M18" s="54">
        <v>48</v>
      </c>
      <c r="N18" s="54">
        <v>51</v>
      </c>
      <c r="O18" s="54">
        <v>54</v>
      </c>
      <c r="P18" s="56">
        <f t="shared" si="0"/>
        <v>44</v>
      </c>
      <c r="Q18" s="56">
        <f t="shared" si="1"/>
        <v>54</v>
      </c>
      <c r="R18" s="56">
        <f t="shared" si="2"/>
        <v>98</v>
      </c>
      <c r="S18" s="57">
        <f t="shared" si="5"/>
        <v>121.25753477680183</v>
      </c>
      <c r="T18" s="89">
        <f t="shared" si="6"/>
        <v>159.57491576627123</v>
      </c>
      <c r="U18" s="52"/>
      <c r="V18" s="51" t="s">
        <v>18</v>
      </c>
      <c r="W18" s="58">
        <f t="shared" si="7"/>
        <v>1.2373217834367534</v>
      </c>
      <c r="X18" s="30" t="str">
        <f>T5</f>
        <v>30.9.2023</v>
      </c>
      <c r="Y18" s="1" t="str">
        <f t="shared" si="3"/>
        <v>m</v>
      </c>
      <c r="Z18" s="37">
        <f t="shared" si="4"/>
        <v>52</v>
      </c>
      <c r="AA18" s="38">
        <f t="shared" si="9"/>
        <v>1</v>
      </c>
      <c r="AB18" s="8">
        <f>IF(AA18=1,LOOKUP(Z18,'Meltzer-Faber'!A3:A63,'Meltzer-Faber'!B3:B63))</f>
        <v>1.3160000000000001</v>
      </c>
      <c r="AC18" s="40">
        <f>IF(AA18=1,LOOKUP(Z18,'Meltzer-Faber'!A3:A63,'Meltzer-Faber'!C3:C63))</f>
        <v>1.401</v>
      </c>
      <c r="AD18" s="40">
        <f t="shared" si="8"/>
        <v>1.3160000000000001</v>
      </c>
    </row>
    <row r="19" spans="2:30" s="8" customFormat="1" ht="20" customHeight="1">
      <c r="B19" s="49">
        <v>1973011</v>
      </c>
      <c r="C19" s="108" t="s">
        <v>58</v>
      </c>
      <c r="D19" s="50">
        <v>99.85</v>
      </c>
      <c r="E19" s="51" t="s">
        <v>100</v>
      </c>
      <c r="F19" s="113">
        <v>26828</v>
      </c>
      <c r="G19" s="52">
        <v>34</v>
      </c>
      <c r="H19" s="53" t="s">
        <v>109</v>
      </c>
      <c r="I19" s="53" t="s">
        <v>69</v>
      </c>
      <c r="J19" s="54">
        <v>75</v>
      </c>
      <c r="K19" s="55">
        <v>-80</v>
      </c>
      <c r="L19" s="54">
        <v>80</v>
      </c>
      <c r="M19" s="54">
        <v>85</v>
      </c>
      <c r="N19" s="54">
        <v>90</v>
      </c>
      <c r="O19" s="54">
        <v>-95</v>
      </c>
      <c r="P19" s="56">
        <f t="shared" si="0"/>
        <v>80</v>
      </c>
      <c r="Q19" s="56">
        <f t="shared" si="1"/>
        <v>90</v>
      </c>
      <c r="R19" s="56">
        <f t="shared" si="2"/>
        <v>170</v>
      </c>
      <c r="S19" s="57">
        <f t="shared" si="5"/>
        <v>195.08413937850494</v>
      </c>
      <c r="T19" s="89">
        <f t="shared" si="6"/>
        <v>249.5126142651078</v>
      </c>
      <c r="U19" s="52"/>
      <c r="V19" s="51"/>
      <c r="W19" s="58">
        <f t="shared" si="7"/>
        <v>1.147553761050029</v>
      </c>
      <c r="X19" s="30" t="str">
        <f>T5</f>
        <v>30.9.2023</v>
      </c>
      <c r="Y19" s="1" t="str">
        <f t="shared" si="3"/>
        <v>m</v>
      </c>
      <c r="Z19" s="37">
        <f t="shared" si="4"/>
        <v>50</v>
      </c>
      <c r="AA19" s="38">
        <f t="shared" si="9"/>
        <v>1</v>
      </c>
      <c r="AB19" s="8">
        <f>IF(AA19=1,LOOKUP(Z19,'Meltzer-Faber'!A3:A63,'Meltzer-Faber'!B3:B63))</f>
        <v>1.2789999999999999</v>
      </c>
      <c r="AC19" s="40">
        <f>IF(AA19=1,LOOKUP(Z19,'Meltzer-Faber'!A3:A63,'Meltzer-Faber'!C3:C63))</f>
        <v>1.34</v>
      </c>
      <c r="AD19" s="40">
        <f t="shared" si="8"/>
        <v>1.2789999999999999</v>
      </c>
    </row>
    <row r="20" spans="2:30" s="8" customFormat="1" ht="20" customHeight="1">
      <c r="B20" s="49"/>
      <c r="C20" s="108"/>
      <c r="D20" s="50"/>
      <c r="E20" s="51"/>
      <c r="F20" s="113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5"/>
        <v/>
      </c>
      <c r="T20" s="89" t="str">
        <f t="shared" si="6"/>
        <v/>
      </c>
      <c r="U20" s="52"/>
      <c r="V20" s="51"/>
      <c r="W20" s="58" t="str">
        <f t="shared" si="7"/>
        <v/>
      </c>
      <c r="X20" s="30" t="str">
        <f>T5</f>
        <v>30.9.2023</v>
      </c>
      <c r="Y20" s="1" t="b">
        <f t="shared" si="3"/>
        <v>0</v>
      </c>
      <c r="Z20" s="37">
        <f t="shared" si="4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>
      <c r="B21" s="49">
        <v>1973004</v>
      </c>
      <c r="C21" s="108">
        <v>89</v>
      </c>
      <c r="D21" s="50">
        <v>88.32</v>
      </c>
      <c r="E21" s="51" t="s">
        <v>100</v>
      </c>
      <c r="F21" s="113">
        <v>26977</v>
      </c>
      <c r="G21" s="52">
        <v>50</v>
      </c>
      <c r="H21" s="53" t="s">
        <v>110</v>
      </c>
      <c r="I21" s="53" t="s">
        <v>111</v>
      </c>
      <c r="J21" s="54">
        <v>-75</v>
      </c>
      <c r="K21" s="55">
        <v>75</v>
      </c>
      <c r="L21" s="54">
        <v>80</v>
      </c>
      <c r="M21" s="54">
        <v>95</v>
      </c>
      <c r="N21" s="54">
        <v>100</v>
      </c>
      <c r="O21" s="54">
        <v>-105</v>
      </c>
      <c r="P21" s="56">
        <f t="shared" si="0"/>
        <v>80</v>
      </c>
      <c r="Q21" s="56">
        <f t="shared" si="1"/>
        <v>100</v>
      </c>
      <c r="R21" s="56">
        <f t="shared" si="2"/>
        <v>180</v>
      </c>
      <c r="S21" s="57">
        <f t="shared" si="5"/>
        <v>218.39880220552803</v>
      </c>
      <c r="T21" s="89">
        <f t="shared" si="6"/>
        <v>279.33206802087034</v>
      </c>
      <c r="U21" s="52"/>
      <c r="V21" s="51"/>
      <c r="W21" s="58">
        <f t="shared" si="7"/>
        <v>1.2133266789196002</v>
      </c>
      <c r="X21" s="30" t="str">
        <f>T5</f>
        <v>30.9.2023</v>
      </c>
      <c r="Y21" s="1" t="str">
        <f t="shared" si="3"/>
        <v>m</v>
      </c>
      <c r="Z21" s="37">
        <f t="shared" si="4"/>
        <v>50</v>
      </c>
      <c r="AA21" s="38">
        <f t="shared" si="9"/>
        <v>1</v>
      </c>
      <c r="AB21" s="8">
        <f>IF(AA21=1,LOOKUP(Z21,'Meltzer-Faber'!A3:A63,'Meltzer-Faber'!B3:B63))</f>
        <v>1.2789999999999999</v>
      </c>
      <c r="AC21" s="40">
        <f>IF(AA21=1,LOOKUP(Z21,'Meltzer-Faber'!A3:A63,'Meltzer-Faber'!C3:C63))</f>
        <v>1.34</v>
      </c>
      <c r="AD21" s="40">
        <f t="shared" si="8"/>
        <v>1.2789999999999999</v>
      </c>
    </row>
    <row r="22" spans="2:30" s="8" customFormat="1" ht="20" customHeight="1">
      <c r="B22" s="49"/>
      <c r="C22" s="108"/>
      <c r="D22" s="50"/>
      <c r="E22" s="51"/>
      <c r="F22" s="105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5"/>
        <v/>
      </c>
      <c r="T22" s="89" t="str">
        <f t="shared" si="6"/>
        <v/>
      </c>
      <c r="U22" s="52"/>
      <c r="V22" s="51"/>
      <c r="W22" s="58" t="str">
        <f t="shared" si="7"/>
        <v/>
      </c>
      <c r="X22" s="30" t="str">
        <f>T5</f>
        <v>30.9.2023</v>
      </c>
      <c r="Y22" s="1" t="b">
        <f t="shared" si="3"/>
        <v>0</v>
      </c>
      <c r="Z22" s="37">
        <f t="shared" si="4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/>
      <c r="C23" s="108"/>
      <c r="D23" s="50"/>
      <c r="E23" s="51"/>
      <c r="F23" s="105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5"/>
        <v/>
      </c>
      <c r="T23" s="89" t="str">
        <f t="shared" si="6"/>
        <v/>
      </c>
      <c r="U23" s="52"/>
      <c r="V23" s="51"/>
      <c r="W23" s="58" t="str">
        <f t="shared" si="7"/>
        <v/>
      </c>
      <c r="X23" s="30" t="str">
        <f>T5</f>
        <v>30.9.2023</v>
      </c>
      <c r="Y23" s="1" t="b">
        <f t="shared" si="3"/>
        <v>0</v>
      </c>
      <c r="Z23" s="37">
        <f t="shared" si="4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09"/>
      <c r="D24" s="60"/>
      <c r="E24" s="61"/>
      <c r="F24" s="106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5"/>
        <v/>
      </c>
      <c r="T24" s="89" t="str">
        <f t="shared" si="6"/>
        <v/>
      </c>
      <c r="U24" s="62"/>
      <c r="V24" s="61"/>
      <c r="W24" s="97" t="str">
        <f t="shared" si="7"/>
        <v/>
      </c>
      <c r="X24" s="30" t="str">
        <f>T5</f>
        <v>30.9.2023</v>
      </c>
      <c r="Y24" s="1" t="b">
        <f t="shared" si="3"/>
        <v>0</v>
      </c>
      <c r="Z24" s="37">
        <f t="shared" si="4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78">
        <v>1990018</v>
      </c>
      <c r="E29" s="144" t="s">
        <v>145</v>
      </c>
      <c r="F29" s="144"/>
      <c r="G29" s="144"/>
      <c r="H29" s="79" t="s">
        <v>77</v>
      </c>
      <c r="I29" s="4"/>
      <c r="J29" s="143" t="s">
        <v>46</v>
      </c>
      <c r="K29" s="144"/>
      <c r="L29" s="144"/>
      <c r="M29" s="78">
        <v>1978010</v>
      </c>
      <c r="N29" s="145" t="s">
        <v>148</v>
      </c>
      <c r="O29" s="145"/>
      <c r="P29" s="145"/>
      <c r="Q29" s="145"/>
      <c r="R29" s="145" t="s">
        <v>77</v>
      </c>
      <c r="S29" s="146"/>
      <c r="AC29" s="39"/>
      <c r="AD29" s="39"/>
    </row>
    <row r="30" spans="2:30" s="5" customFormat="1" ht="19" customHeight="1">
      <c r="B30" s="143" t="s">
        <v>44</v>
      </c>
      <c r="C30" s="144"/>
      <c r="D30" s="78">
        <v>1965005</v>
      </c>
      <c r="E30" s="144" t="s">
        <v>143</v>
      </c>
      <c r="F30" s="144"/>
      <c r="G30" s="144"/>
      <c r="H30" s="79" t="s">
        <v>69</v>
      </c>
      <c r="I30" s="4"/>
      <c r="J30" s="143" t="s">
        <v>46</v>
      </c>
      <c r="K30" s="144"/>
      <c r="L30" s="144"/>
      <c r="M30" s="78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98">
        <v>1993011</v>
      </c>
      <c r="E31" s="147" t="s">
        <v>141</v>
      </c>
      <c r="F31" s="147"/>
      <c r="G31" s="147"/>
      <c r="H31" s="99" t="s">
        <v>125</v>
      </c>
      <c r="I31" s="4"/>
      <c r="J31" s="143" t="s">
        <v>42</v>
      </c>
      <c r="K31" s="144"/>
      <c r="L31" s="144"/>
      <c r="M31" s="101"/>
      <c r="N31" s="145"/>
      <c r="O31" s="145"/>
      <c r="P31" s="145"/>
      <c r="Q31" s="145"/>
      <c r="R31" s="145"/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47</v>
      </c>
      <c r="C34" s="144"/>
      <c r="D34" s="78">
        <v>1991016</v>
      </c>
      <c r="E34" s="144" t="s">
        <v>142</v>
      </c>
      <c r="F34" s="144"/>
      <c r="G34" s="144"/>
      <c r="H34" s="99" t="s">
        <v>77</v>
      </c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 t="s">
        <v>45</v>
      </c>
      <c r="C35" s="139"/>
      <c r="D35" s="78"/>
      <c r="E35" s="144"/>
      <c r="F35" s="144"/>
      <c r="G35" s="144"/>
      <c r="H35" s="99"/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62" t="s">
        <v>185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31" priority="8" stopIfTrue="1" operator="lessThanOrEqual">
      <formula>0</formula>
    </cfRule>
    <cfRule type="cellIs" dxfId="30" priority="7" stopIfTrue="1" operator="between">
      <formula>1</formula>
      <formula>300</formula>
    </cfRule>
  </conditionalFormatting>
  <conditionalFormatting sqref="J10:O12">
    <cfRule type="cellIs" dxfId="29" priority="3" stopIfTrue="1" operator="between">
      <formula>1</formula>
      <formula>300</formula>
    </cfRule>
    <cfRule type="cellIs" dxfId="28" priority="4" stopIfTrue="1" operator="lessThanOrEqual">
      <formula>0</formula>
    </cfRule>
  </conditionalFormatting>
  <conditionalFormatting sqref="J13:O24">
    <cfRule type="cellIs" dxfId="27" priority="5" stopIfTrue="1" operator="between">
      <formula>1</formula>
      <formula>300</formula>
    </cfRule>
    <cfRule type="cellIs" dxfId="26" priority="6" stopIfTrue="1" operator="lessThanOrEqual">
      <formula>0</formula>
    </cfRule>
  </conditionalFormatting>
  <conditionalFormatting sqref="K12">
    <cfRule type="cellIs" dxfId="25" priority="2" stopIfTrue="1" operator="lessThanOrEqual">
      <formula>0</formula>
    </cfRule>
    <cfRule type="cellIs" dxfId="24" priority="1" stopIfTrue="1" operator="between">
      <formula>1</formula>
      <formula>300</formula>
    </cfRule>
  </conditionalFormatting>
  <dataValidations count="4">
    <dataValidation type="list" allowBlank="1" showInputMessage="1" showErrorMessage="1" sqref="D5:H5" xr:uid="{23750605-9210-4ACF-9A1B-5BED8A18CBF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6FC0E2EA-1094-4C66-8A41-62DA1CC23EBA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2A304417-256E-4366-A1B7-C812697676FC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FAD16B07-B4B7-406C-80FF-3FC48D4D55A3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8932-DBAE-481C-A86A-E12B22B6AD87}">
  <sheetPr>
    <tabColor theme="6" tint="-0.249977111117893"/>
    <pageSetUpPr autoPageBreaks="0" fitToPage="1"/>
  </sheetPr>
  <dimension ref="B1:AD42"/>
  <sheetViews>
    <sheetView showGridLines="0" showZeros="0" showOutlineSymbols="0" topLeftCell="B1" zoomScale="120" zoomScaleNormal="120" zoomScaleSheetLayoutView="75" zoomScalePageLayoutView="120" workbookViewId="0">
      <selection activeCell="H17" sqref="H17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.1640625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9.164062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4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>
        <v>1975001</v>
      </c>
      <c r="C9" s="107">
        <v>87</v>
      </c>
      <c r="D9" s="82">
        <v>82.76</v>
      </c>
      <c r="E9" s="83" t="s">
        <v>112</v>
      </c>
      <c r="F9" s="111">
        <v>27503</v>
      </c>
      <c r="G9" s="84"/>
      <c r="H9" s="85" t="s">
        <v>113</v>
      </c>
      <c r="I9" s="85" t="s">
        <v>114</v>
      </c>
      <c r="J9" s="86">
        <v>41</v>
      </c>
      <c r="K9" s="87">
        <v>44</v>
      </c>
      <c r="L9" s="86">
        <v>-47</v>
      </c>
      <c r="M9" s="86">
        <v>61</v>
      </c>
      <c r="N9" s="86">
        <v>-65</v>
      </c>
      <c r="O9" s="86">
        <v>65</v>
      </c>
      <c r="P9" s="88">
        <f t="shared" ref="P9:P24" si="0">IF(MAX(J9:L9)&lt;0,0,TRUNC(MAX(J9:L9)/1)*1)</f>
        <v>44</v>
      </c>
      <c r="Q9" s="88">
        <f t="shared" ref="Q9:Q24" si="1">IF(MAX(M9:O9)&lt;0,0,TRUNC(MAX(M9:O9)/1)*1)</f>
        <v>65</v>
      </c>
      <c r="R9" s="88">
        <f t="shared" ref="R9:R24" si="2">IF(P9=0,0,IF(Q9=0,0,SUM(P9:Q9)))</f>
        <v>109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124.27421329196667</v>
      </c>
      <c r="T9" s="89">
        <f>IFERROR(IF(AA9=1,S9*AD9,""),"")</f>
        <v>160.06518672005308</v>
      </c>
      <c r="U9" s="84"/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1.1401303971740062</v>
      </c>
      <c r="X9" s="30" t="str">
        <f>T5</f>
        <v>30.9.2023</v>
      </c>
      <c r="Y9" s="1" t="str">
        <f t="shared" ref="Y9:Y24" si="3">IF(ISNUMBER(FIND("M",E9)),"m",IF(ISNUMBER(FIND("K",E9)),"k"))</f>
        <v>k</v>
      </c>
      <c r="Z9" s="37">
        <f t="shared" ref="Z9:Z24" si="4">IF(OR(F9="",X9=""),0,(YEAR(X9)-YEAR(F9)))</f>
        <v>48</v>
      </c>
      <c r="AA9" s="38">
        <f>IF(Z9&gt;34,1,0)</f>
        <v>1</v>
      </c>
      <c r="AB9" s="8">
        <f>IF(AA9=1,LOOKUP(Z9,'Meltzer-Faber'!A3:A63,'Meltzer-Faber'!B3:B63))</f>
        <v>1.248</v>
      </c>
      <c r="AC9" s="40">
        <f>IF(AA9=1,LOOKUP(Z9,'Meltzer-Faber'!A3:A63,'Meltzer-Faber'!C3:C63))</f>
        <v>1.288</v>
      </c>
      <c r="AD9" s="40">
        <f>IF(Y9="m",AB9,IF(Y9="k",AC9,""))</f>
        <v>1.288</v>
      </c>
    </row>
    <row r="10" spans="2:30" s="8" customFormat="1" ht="20" customHeight="1">
      <c r="B10" s="49"/>
      <c r="C10" s="108"/>
      <c r="D10" s="91"/>
      <c r="E10" s="51"/>
      <c r="F10" s="112"/>
      <c r="G10" s="92"/>
      <c r="H10" s="93"/>
      <c r="I10" s="93"/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5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89" t="str">
        <f t="shared" ref="T10:T24" si="6">IFERROR(IF(AA10=1,S10*AD10,""),"")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30.9.2023</v>
      </c>
      <c r="Y10" s="1" t="b">
        <f t="shared" si="3"/>
        <v>0</v>
      </c>
      <c r="Z10" s="37">
        <f t="shared" si="4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" customHeight="1">
      <c r="B11" s="49"/>
      <c r="C11" s="108"/>
      <c r="D11" s="91"/>
      <c r="E11" s="51"/>
      <c r="F11" s="112"/>
      <c r="G11" s="92"/>
      <c r="H11" s="93"/>
      <c r="I11" s="93"/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5"/>
        <v/>
      </c>
      <c r="T11" s="89" t="str">
        <f t="shared" si="6"/>
        <v/>
      </c>
      <c r="U11" s="52"/>
      <c r="V11" s="51"/>
      <c r="W11" s="58" t="str">
        <f t="shared" si="7"/>
        <v/>
      </c>
      <c r="X11" s="30" t="str">
        <f>T5</f>
        <v>30.9.2023</v>
      </c>
      <c r="Y11" s="1" t="b">
        <f t="shared" si="3"/>
        <v>0</v>
      </c>
      <c r="Z11" s="37">
        <f t="shared" si="4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>
      <c r="B12" s="49">
        <v>1977002</v>
      </c>
      <c r="C12" s="108">
        <v>71</v>
      </c>
      <c r="D12" s="91">
        <v>66.52</v>
      </c>
      <c r="E12" s="51" t="s">
        <v>112</v>
      </c>
      <c r="F12" s="112">
        <v>28267</v>
      </c>
      <c r="G12" s="92"/>
      <c r="H12" s="93" t="s">
        <v>115</v>
      </c>
      <c r="I12" s="93" t="s">
        <v>94</v>
      </c>
      <c r="J12" s="94">
        <v>30</v>
      </c>
      <c r="K12" s="94">
        <v>33</v>
      </c>
      <c r="L12" s="94">
        <v>35</v>
      </c>
      <c r="M12" s="94">
        <v>45</v>
      </c>
      <c r="N12" s="95">
        <v>48</v>
      </c>
      <c r="O12" s="96">
        <v>52</v>
      </c>
      <c r="P12" s="56">
        <f t="shared" si="0"/>
        <v>35</v>
      </c>
      <c r="Q12" s="56">
        <f t="shared" si="1"/>
        <v>52</v>
      </c>
      <c r="R12" s="56">
        <f t="shared" si="2"/>
        <v>87</v>
      </c>
      <c r="S12" s="57">
        <f t="shared" si="5"/>
        <v>110.59282700630304</v>
      </c>
      <c r="T12" s="89">
        <f t="shared" si="6"/>
        <v>137.57747679584099</v>
      </c>
      <c r="U12" s="52"/>
      <c r="V12" s="51" t="s">
        <v>18</v>
      </c>
      <c r="W12" s="58">
        <f t="shared" si="7"/>
        <v>1.2711819196126786</v>
      </c>
      <c r="X12" s="30" t="str">
        <f>T5</f>
        <v>30.9.2023</v>
      </c>
      <c r="Y12" s="1" t="str">
        <f t="shared" si="3"/>
        <v>k</v>
      </c>
      <c r="Z12" s="37">
        <f t="shared" si="4"/>
        <v>46</v>
      </c>
      <c r="AA12" s="38">
        <f t="shared" si="9"/>
        <v>1</v>
      </c>
      <c r="AB12" s="8">
        <f>IF(AA12=1,LOOKUP(Z12,'Meltzer-Faber'!A3:A63,'Meltzer-Faber'!B3:B63))</f>
        <v>1.218</v>
      </c>
      <c r="AC12" s="40">
        <f>IF(AA12=1,LOOKUP(Z12,'Meltzer-Faber'!A3:A63,'Meltzer-Faber'!C3:C63))</f>
        <v>1.244</v>
      </c>
      <c r="AD12" s="40">
        <f t="shared" si="8"/>
        <v>1.244</v>
      </c>
    </row>
    <row r="13" spans="2:30" s="8" customFormat="1" ht="20" customHeight="1">
      <c r="B13" s="49"/>
      <c r="C13" s="108"/>
      <c r="D13" s="50"/>
      <c r="E13" s="51"/>
      <c r="F13" s="113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5"/>
        <v/>
      </c>
      <c r="T13" s="89" t="str">
        <f t="shared" si="6"/>
        <v/>
      </c>
      <c r="U13" s="52"/>
      <c r="V13" s="51" t="s">
        <v>18</v>
      </c>
      <c r="W13" s="58" t="str">
        <f t="shared" si="7"/>
        <v/>
      </c>
      <c r="X13" s="30" t="str">
        <f>T5</f>
        <v>30.9.2023</v>
      </c>
      <c r="Y13" s="1" t="b">
        <f t="shared" si="3"/>
        <v>0</v>
      </c>
      <c r="Z13" s="37">
        <f t="shared" si="4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>
      <c r="B14" s="49">
        <v>1980006</v>
      </c>
      <c r="C14" s="108">
        <v>64</v>
      </c>
      <c r="D14" s="50">
        <v>63.9</v>
      </c>
      <c r="E14" s="51" t="s">
        <v>116</v>
      </c>
      <c r="F14" s="113">
        <v>29339</v>
      </c>
      <c r="G14" s="52"/>
      <c r="H14" s="53" t="s">
        <v>117</v>
      </c>
      <c r="I14" s="53" t="s">
        <v>84</v>
      </c>
      <c r="J14" s="54">
        <v>-48</v>
      </c>
      <c r="K14" s="55">
        <v>48</v>
      </c>
      <c r="L14" s="54">
        <v>51</v>
      </c>
      <c r="M14" s="54">
        <v>63</v>
      </c>
      <c r="N14" s="54">
        <v>67</v>
      </c>
      <c r="O14" s="54">
        <v>-70</v>
      </c>
      <c r="P14" s="56">
        <f t="shared" si="0"/>
        <v>51</v>
      </c>
      <c r="Q14" s="56">
        <f t="shared" si="1"/>
        <v>67</v>
      </c>
      <c r="R14" s="56">
        <f t="shared" si="2"/>
        <v>118</v>
      </c>
      <c r="S14" s="57">
        <f t="shared" si="5"/>
        <v>153.57649593110264</v>
      </c>
      <c r="T14" s="89">
        <f t="shared" si="6"/>
        <v>182.29530067021884</v>
      </c>
      <c r="U14" s="52"/>
      <c r="V14" s="51" t="s">
        <v>18</v>
      </c>
      <c r="W14" s="58">
        <f t="shared" si="7"/>
        <v>1.3014957282296835</v>
      </c>
      <c r="X14" s="30" t="str">
        <f>T5</f>
        <v>30.9.2023</v>
      </c>
      <c r="Y14" s="1" t="str">
        <f t="shared" si="3"/>
        <v>k</v>
      </c>
      <c r="Z14" s="37">
        <f t="shared" si="4"/>
        <v>43</v>
      </c>
      <c r="AA14" s="38">
        <f t="shared" si="9"/>
        <v>1</v>
      </c>
      <c r="AB14" s="8">
        <f>IF(AA14=1,LOOKUP(Z14,'Meltzer-Faber'!A3:A63,'Meltzer-Faber'!B3:B63))</f>
        <v>1.1759999999999999</v>
      </c>
      <c r="AC14" s="40">
        <f>IF(AA14=1,LOOKUP(Z14,'Meltzer-Faber'!A3:A63,'Meltzer-Faber'!C3:C63))</f>
        <v>1.1870000000000001</v>
      </c>
      <c r="AD14" s="40">
        <f t="shared" si="8"/>
        <v>1.1870000000000001</v>
      </c>
    </row>
    <row r="15" spans="2:30" s="8" customFormat="1" ht="20" customHeight="1">
      <c r="B15" s="49"/>
      <c r="C15" s="108"/>
      <c r="D15" s="50"/>
      <c r="E15" s="51"/>
      <c r="F15" s="113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5"/>
        <v/>
      </c>
      <c r="T15" s="89" t="str">
        <f t="shared" si="6"/>
        <v/>
      </c>
      <c r="U15" s="52"/>
      <c r="V15" s="51"/>
      <c r="W15" s="58" t="str">
        <f t="shared" si="7"/>
        <v/>
      </c>
      <c r="X15" s="30" t="str">
        <f>T5</f>
        <v>30.9.2023</v>
      </c>
      <c r="Y15" s="1" t="b">
        <f t="shared" si="3"/>
        <v>0</v>
      </c>
      <c r="Z15" s="37">
        <f t="shared" si="4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>
      <c r="B16" s="49">
        <v>1983008</v>
      </c>
      <c r="C16" s="108">
        <v>64</v>
      </c>
      <c r="D16" s="50">
        <v>61.27</v>
      </c>
      <c r="E16" s="51" t="s">
        <v>116</v>
      </c>
      <c r="F16" s="113">
        <v>30529</v>
      </c>
      <c r="G16" s="52"/>
      <c r="H16" s="53" t="s">
        <v>118</v>
      </c>
      <c r="I16" s="53" t="s">
        <v>69</v>
      </c>
      <c r="J16" s="54">
        <v>-48</v>
      </c>
      <c r="K16" s="55">
        <v>48</v>
      </c>
      <c r="L16" s="54">
        <v>51</v>
      </c>
      <c r="M16" s="54">
        <v>-68</v>
      </c>
      <c r="N16" s="54">
        <v>68</v>
      </c>
      <c r="O16" s="54">
        <v>70</v>
      </c>
      <c r="P16" s="56">
        <f t="shared" si="0"/>
        <v>51</v>
      </c>
      <c r="Q16" s="56">
        <f t="shared" si="1"/>
        <v>70</v>
      </c>
      <c r="R16" s="56">
        <f t="shared" si="2"/>
        <v>121</v>
      </c>
      <c r="S16" s="57">
        <f t="shared" si="5"/>
        <v>161.60179604062296</v>
      </c>
      <c r="T16" s="89">
        <f t="shared" si="6"/>
        <v>183.90284389422891</v>
      </c>
      <c r="U16" s="52"/>
      <c r="V16" s="51"/>
      <c r="W16" s="58">
        <f t="shared" si="7"/>
        <v>1.3355520333935782</v>
      </c>
      <c r="X16" s="30" t="str">
        <f>T5</f>
        <v>30.9.2023</v>
      </c>
      <c r="Y16" s="1" t="str">
        <f t="shared" si="3"/>
        <v>k</v>
      </c>
      <c r="Z16" s="37">
        <f t="shared" si="4"/>
        <v>40</v>
      </c>
      <c r="AA16" s="38">
        <f t="shared" si="9"/>
        <v>1</v>
      </c>
      <c r="AB16" s="8">
        <f>IF(AA16=1,LOOKUP(Z16,'Meltzer-Faber'!A3:A63,'Meltzer-Faber'!B3:B63))</f>
        <v>1.135</v>
      </c>
      <c r="AC16" s="40">
        <f>IF(AA16=1,LOOKUP(Z16,'Meltzer-Faber'!A3:A63,'Meltzer-Faber'!C3:C63))</f>
        <v>1.1379999999999999</v>
      </c>
      <c r="AD16" s="40">
        <f t="shared" si="8"/>
        <v>1.1379999999999999</v>
      </c>
    </row>
    <row r="17" spans="2:30" s="8" customFormat="1" ht="20" customHeight="1">
      <c r="B17" s="49">
        <v>1983009</v>
      </c>
      <c r="C17" s="108">
        <v>71</v>
      </c>
      <c r="D17" s="50">
        <v>69.78</v>
      </c>
      <c r="E17" s="51" t="s">
        <v>116</v>
      </c>
      <c r="F17" s="113">
        <v>30403</v>
      </c>
      <c r="G17" s="52"/>
      <c r="H17" s="53" t="s">
        <v>119</v>
      </c>
      <c r="I17" s="53" t="s">
        <v>94</v>
      </c>
      <c r="J17" s="54">
        <v>25</v>
      </c>
      <c r="K17" s="55">
        <v>30</v>
      </c>
      <c r="L17" s="54">
        <v>33</v>
      </c>
      <c r="M17" s="54">
        <v>40</v>
      </c>
      <c r="N17" s="54">
        <v>45</v>
      </c>
      <c r="O17" s="54">
        <v>50</v>
      </c>
      <c r="P17" s="56">
        <f t="shared" si="0"/>
        <v>33</v>
      </c>
      <c r="Q17" s="56">
        <f t="shared" si="1"/>
        <v>50</v>
      </c>
      <c r="R17" s="56">
        <f t="shared" si="2"/>
        <v>83</v>
      </c>
      <c r="S17" s="57">
        <f t="shared" si="5"/>
        <v>102.73643364823316</v>
      </c>
      <c r="T17" s="89">
        <f t="shared" si="6"/>
        <v>116.91406149168932</v>
      </c>
      <c r="U17" s="52"/>
      <c r="V17" s="51"/>
      <c r="W17" s="58">
        <f t="shared" si="7"/>
        <v>1.2377883572076285</v>
      </c>
      <c r="X17" s="30" t="str">
        <f>T5</f>
        <v>30.9.2023</v>
      </c>
      <c r="Y17" s="1" t="str">
        <f t="shared" si="3"/>
        <v>k</v>
      </c>
      <c r="Z17" s="37">
        <f t="shared" si="4"/>
        <v>40</v>
      </c>
      <c r="AA17" s="38">
        <f t="shared" si="9"/>
        <v>1</v>
      </c>
      <c r="AB17" s="8">
        <f>IF(AA17=1,LOOKUP(Z17,'Meltzer-Faber'!A3:A63,'Meltzer-Faber'!B3:B63))</f>
        <v>1.135</v>
      </c>
      <c r="AC17" s="40">
        <f>IF(AA17=1,LOOKUP(Z17,'Meltzer-Faber'!A3:A63,'Meltzer-Faber'!C3:C63))</f>
        <v>1.1379999999999999</v>
      </c>
      <c r="AD17" s="40">
        <f t="shared" si="8"/>
        <v>1.1379999999999999</v>
      </c>
    </row>
    <row r="18" spans="2:30" s="8" customFormat="1" ht="20" customHeight="1">
      <c r="B18" s="49">
        <v>1983004</v>
      </c>
      <c r="C18" s="108">
        <v>76</v>
      </c>
      <c r="D18" s="50">
        <v>73.540000000000006</v>
      </c>
      <c r="E18" s="51" t="s">
        <v>116</v>
      </c>
      <c r="F18" s="113">
        <v>30454</v>
      </c>
      <c r="G18" s="52"/>
      <c r="H18" s="53" t="s">
        <v>120</v>
      </c>
      <c r="I18" s="53" t="s">
        <v>114</v>
      </c>
      <c r="J18" s="54">
        <v>-45</v>
      </c>
      <c r="K18" s="55">
        <v>45</v>
      </c>
      <c r="L18" s="54">
        <v>50</v>
      </c>
      <c r="M18" s="54">
        <v>60</v>
      </c>
      <c r="N18" s="54">
        <v>65</v>
      </c>
      <c r="O18" s="54">
        <v>-70</v>
      </c>
      <c r="P18" s="56">
        <f t="shared" si="0"/>
        <v>50</v>
      </c>
      <c r="Q18" s="56">
        <f t="shared" si="1"/>
        <v>65</v>
      </c>
      <c r="R18" s="56">
        <f t="shared" si="2"/>
        <v>115</v>
      </c>
      <c r="S18" s="57">
        <f t="shared" si="5"/>
        <v>138.49814067588332</v>
      </c>
      <c r="T18" s="89">
        <f t="shared" si="6"/>
        <v>157.61088408915521</v>
      </c>
      <c r="U18" s="52"/>
      <c r="V18" s="51" t="s">
        <v>18</v>
      </c>
      <c r="W18" s="58">
        <f t="shared" si="7"/>
        <v>1.2043316580511594</v>
      </c>
      <c r="X18" s="30" t="str">
        <f>T5</f>
        <v>30.9.2023</v>
      </c>
      <c r="Y18" s="1" t="str">
        <f t="shared" si="3"/>
        <v>k</v>
      </c>
      <c r="Z18" s="37">
        <f t="shared" si="4"/>
        <v>40</v>
      </c>
      <c r="AA18" s="38">
        <f t="shared" si="9"/>
        <v>1</v>
      </c>
      <c r="AB18" s="8">
        <f>IF(AA18=1,LOOKUP(Z18,'Meltzer-Faber'!A3:A63,'Meltzer-Faber'!B3:B63))</f>
        <v>1.135</v>
      </c>
      <c r="AC18" s="40">
        <f>IF(AA18=1,LOOKUP(Z18,'Meltzer-Faber'!A3:A63,'Meltzer-Faber'!C3:C63))</f>
        <v>1.1379999999999999</v>
      </c>
      <c r="AD18" s="40">
        <f t="shared" si="8"/>
        <v>1.1379999999999999</v>
      </c>
    </row>
    <row r="19" spans="2:30" s="8" customFormat="1" ht="20" customHeight="1">
      <c r="B19" s="49"/>
      <c r="C19" s="108"/>
      <c r="D19" s="50"/>
      <c r="E19" s="51"/>
      <c r="F19" s="113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5"/>
        <v/>
      </c>
      <c r="T19" s="89" t="str">
        <f t="shared" si="6"/>
        <v/>
      </c>
      <c r="U19" s="52"/>
      <c r="V19" s="51"/>
      <c r="W19" s="58" t="str">
        <f t="shared" si="7"/>
        <v/>
      </c>
      <c r="X19" s="30" t="str">
        <f>T5</f>
        <v>30.9.2023</v>
      </c>
      <c r="Y19" s="1" t="b">
        <f t="shared" si="3"/>
        <v>0</v>
      </c>
      <c r="Z19" s="37">
        <f t="shared" si="4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>
        <v>1985008</v>
      </c>
      <c r="C20" s="108">
        <v>55</v>
      </c>
      <c r="D20" s="50">
        <v>54.7</v>
      </c>
      <c r="E20" s="51" t="s">
        <v>121</v>
      </c>
      <c r="F20" s="113">
        <v>31223</v>
      </c>
      <c r="G20" s="52"/>
      <c r="H20" s="53" t="s">
        <v>122</v>
      </c>
      <c r="I20" s="53" t="s">
        <v>94</v>
      </c>
      <c r="J20" s="54">
        <v>30</v>
      </c>
      <c r="K20" s="55">
        <v>32</v>
      </c>
      <c r="L20" s="54">
        <v>34</v>
      </c>
      <c r="M20" s="54">
        <v>45</v>
      </c>
      <c r="N20" s="54">
        <v>49</v>
      </c>
      <c r="O20" s="54">
        <v>51</v>
      </c>
      <c r="P20" s="56">
        <f t="shared" si="0"/>
        <v>34</v>
      </c>
      <c r="Q20" s="56">
        <f t="shared" si="1"/>
        <v>51</v>
      </c>
      <c r="R20" s="56">
        <f t="shared" si="2"/>
        <v>85</v>
      </c>
      <c r="S20" s="57">
        <f t="shared" si="5"/>
        <v>122.4537472352041</v>
      </c>
      <c r="T20" s="89">
        <f t="shared" si="6"/>
        <v>135.92365943107657</v>
      </c>
      <c r="U20" s="52"/>
      <c r="V20" s="51"/>
      <c r="W20" s="58">
        <f t="shared" si="7"/>
        <v>1.440632320414166</v>
      </c>
      <c r="X20" s="30" t="str">
        <f>T5</f>
        <v>30.9.2023</v>
      </c>
      <c r="Y20" s="1" t="str">
        <f t="shared" si="3"/>
        <v>k</v>
      </c>
      <c r="Z20" s="37">
        <f t="shared" si="4"/>
        <v>38</v>
      </c>
      <c r="AA20" s="38">
        <f t="shared" si="9"/>
        <v>1</v>
      </c>
      <c r="AB20" s="8">
        <f>IF(AA20=1,LOOKUP(Z20,'Meltzer-Faber'!A3:A63,'Meltzer-Faber'!B3:B63))</f>
        <v>1.109</v>
      </c>
      <c r="AC20" s="40">
        <f>IF(AA20=1,LOOKUP(Z20,'Meltzer-Faber'!A3:A63,'Meltzer-Faber'!C3:C63))</f>
        <v>1.1100000000000001</v>
      </c>
      <c r="AD20" s="40">
        <f t="shared" si="8"/>
        <v>1.1100000000000001</v>
      </c>
    </row>
    <row r="21" spans="2:30" s="8" customFormat="1" ht="20" customHeight="1">
      <c r="B21" s="49">
        <v>1986003</v>
      </c>
      <c r="C21" s="108">
        <v>59</v>
      </c>
      <c r="D21" s="50">
        <v>57.3</v>
      </c>
      <c r="E21" s="51" t="s">
        <v>121</v>
      </c>
      <c r="F21" s="113">
        <v>31446</v>
      </c>
      <c r="G21" s="52"/>
      <c r="H21" s="53" t="s">
        <v>123</v>
      </c>
      <c r="I21" s="53" t="s">
        <v>102</v>
      </c>
      <c r="J21" s="54">
        <v>43</v>
      </c>
      <c r="K21" s="55">
        <v>46</v>
      </c>
      <c r="L21" s="54">
        <v>48</v>
      </c>
      <c r="M21" s="54">
        <v>57</v>
      </c>
      <c r="N21" s="54">
        <v>60</v>
      </c>
      <c r="O21" s="54">
        <v>63</v>
      </c>
      <c r="P21" s="56">
        <f t="shared" si="0"/>
        <v>48</v>
      </c>
      <c r="Q21" s="56">
        <f t="shared" si="1"/>
        <v>63</v>
      </c>
      <c r="R21" s="56">
        <f t="shared" si="2"/>
        <v>111</v>
      </c>
      <c r="S21" s="57">
        <f t="shared" si="5"/>
        <v>154.863200633757</v>
      </c>
      <c r="T21" s="89">
        <f t="shared" si="6"/>
        <v>169.88493109523142</v>
      </c>
      <c r="U21" s="52"/>
      <c r="V21" s="51"/>
      <c r="W21" s="58">
        <f t="shared" si="7"/>
        <v>1.3951639696734865</v>
      </c>
      <c r="X21" s="30" t="str">
        <f>T5</f>
        <v>30.9.2023</v>
      </c>
      <c r="Y21" s="1" t="str">
        <f t="shared" si="3"/>
        <v>k</v>
      </c>
      <c r="Z21" s="37">
        <f t="shared" si="4"/>
        <v>37</v>
      </c>
      <c r="AA21" s="38">
        <f t="shared" si="9"/>
        <v>1</v>
      </c>
      <c r="AB21" s="8">
        <f>IF(AA21=1,LOOKUP(Z21,'Meltzer-Faber'!A3:A63,'Meltzer-Faber'!B3:B63))</f>
        <v>1.0960000000000001</v>
      </c>
      <c r="AC21" s="40">
        <f>IF(AA21=1,LOOKUP(Z21,'Meltzer-Faber'!A3:A63,'Meltzer-Faber'!C3:C63))</f>
        <v>1.097</v>
      </c>
      <c r="AD21" s="40">
        <f t="shared" si="8"/>
        <v>1.097</v>
      </c>
    </row>
    <row r="22" spans="2:30" s="8" customFormat="1" ht="20" customHeight="1">
      <c r="B22" s="49">
        <v>1987001</v>
      </c>
      <c r="C22" s="108">
        <v>55</v>
      </c>
      <c r="D22" s="50">
        <v>53.12</v>
      </c>
      <c r="E22" s="51" t="s">
        <v>121</v>
      </c>
      <c r="F22" s="113">
        <v>32020</v>
      </c>
      <c r="G22" s="52"/>
      <c r="H22" s="53" t="s">
        <v>124</v>
      </c>
      <c r="I22" s="53" t="s">
        <v>125</v>
      </c>
      <c r="J22" s="54">
        <v>53</v>
      </c>
      <c r="K22" s="55">
        <v>56</v>
      </c>
      <c r="L22" s="54">
        <v>59</v>
      </c>
      <c r="M22" s="54">
        <v>70</v>
      </c>
      <c r="N22" s="54">
        <v>75</v>
      </c>
      <c r="O22" s="54">
        <v>77</v>
      </c>
      <c r="P22" s="56">
        <f t="shared" si="0"/>
        <v>59</v>
      </c>
      <c r="Q22" s="56">
        <f t="shared" si="1"/>
        <v>77</v>
      </c>
      <c r="R22" s="56">
        <f t="shared" si="2"/>
        <v>136</v>
      </c>
      <c r="S22" s="57">
        <f t="shared" si="5"/>
        <v>200.08414616160792</v>
      </c>
      <c r="T22" s="89">
        <f t="shared" si="6"/>
        <v>216.89121443918299</v>
      </c>
      <c r="U22" s="52"/>
      <c r="V22" s="51"/>
      <c r="W22" s="58">
        <f t="shared" si="7"/>
        <v>1.4712069570706465</v>
      </c>
      <c r="X22" s="30" t="str">
        <f>T5</f>
        <v>30.9.2023</v>
      </c>
      <c r="Y22" s="1" t="str">
        <f t="shared" si="3"/>
        <v>k</v>
      </c>
      <c r="Z22" s="37">
        <f t="shared" si="4"/>
        <v>36</v>
      </c>
      <c r="AA22" s="38">
        <f t="shared" si="9"/>
        <v>1</v>
      </c>
      <c r="AB22" s="8">
        <f>IF(AA22=1,LOOKUP(Z22,'Meltzer-Faber'!A3:A63,'Meltzer-Faber'!B3:B63))</f>
        <v>1.083</v>
      </c>
      <c r="AC22" s="40">
        <f>IF(AA22=1,LOOKUP(Z22,'Meltzer-Faber'!A3:A63,'Meltzer-Faber'!C3:C63))</f>
        <v>1.0840000000000001</v>
      </c>
      <c r="AD22" s="40">
        <f t="shared" si="8"/>
        <v>1.0840000000000001</v>
      </c>
    </row>
    <row r="23" spans="2:30" s="8" customFormat="1" ht="20" customHeight="1">
      <c r="B23" s="49"/>
      <c r="C23" s="108"/>
      <c r="D23" s="50"/>
      <c r="E23" s="51"/>
      <c r="F23" s="105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5"/>
        <v/>
      </c>
      <c r="T23" s="89" t="str">
        <f t="shared" si="6"/>
        <v/>
      </c>
      <c r="U23" s="52"/>
      <c r="V23" s="51"/>
      <c r="W23" s="58" t="str">
        <f t="shared" si="7"/>
        <v/>
      </c>
      <c r="X23" s="30" t="str">
        <f>T5</f>
        <v>30.9.2023</v>
      </c>
      <c r="Y23" s="1" t="b">
        <f t="shared" si="3"/>
        <v>0</v>
      </c>
      <c r="Z23" s="37">
        <f t="shared" si="4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09"/>
      <c r="D24" s="60"/>
      <c r="E24" s="61"/>
      <c r="F24" s="106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5"/>
        <v/>
      </c>
      <c r="T24" s="89" t="str">
        <f t="shared" si="6"/>
        <v/>
      </c>
      <c r="U24" s="62"/>
      <c r="V24" s="61"/>
      <c r="W24" s="97" t="str">
        <f t="shared" si="7"/>
        <v/>
      </c>
      <c r="X24" s="30" t="str">
        <f>T5</f>
        <v>30.9.2023</v>
      </c>
      <c r="Y24" s="1" t="b">
        <f t="shared" si="3"/>
        <v>0</v>
      </c>
      <c r="Z24" s="37">
        <f t="shared" si="4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78">
        <v>1978010</v>
      </c>
      <c r="E29" s="144" t="s">
        <v>148</v>
      </c>
      <c r="F29" s="144"/>
      <c r="G29" s="144"/>
      <c r="H29" s="79" t="s">
        <v>77</v>
      </c>
      <c r="I29" s="4"/>
      <c r="J29" s="143" t="s">
        <v>46</v>
      </c>
      <c r="K29" s="144"/>
      <c r="L29" s="144"/>
      <c r="M29" s="101">
        <v>1990018</v>
      </c>
      <c r="N29" s="145" t="s">
        <v>145</v>
      </c>
      <c r="O29" s="145"/>
      <c r="P29" s="145"/>
      <c r="Q29" s="145"/>
      <c r="R29" s="145" t="s">
        <v>77</v>
      </c>
      <c r="S29" s="146"/>
      <c r="AC29" s="39"/>
      <c r="AD29" s="39"/>
    </row>
    <row r="30" spans="2:30" s="5" customFormat="1" ht="19" customHeight="1">
      <c r="B30" s="143" t="s">
        <v>44</v>
      </c>
      <c r="C30" s="144"/>
      <c r="D30" s="78">
        <v>1983006</v>
      </c>
      <c r="E30" s="144" t="s">
        <v>146</v>
      </c>
      <c r="F30" s="144"/>
      <c r="G30" s="144"/>
      <c r="H30" s="79" t="s">
        <v>69</v>
      </c>
      <c r="I30" s="4"/>
      <c r="J30" s="143" t="s">
        <v>46</v>
      </c>
      <c r="K30" s="144"/>
      <c r="L30" s="144"/>
      <c r="M30" s="101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78">
        <v>1991016</v>
      </c>
      <c r="E31" s="144" t="s">
        <v>142</v>
      </c>
      <c r="F31" s="144"/>
      <c r="G31" s="144"/>
      <c r="H31" s="99" t="s">
        <v>77</v>
      </c>
      <c r="I31" s="4"/>
      <c r="J31" s="143" t="s">
        <v>42</v>
      </c>
      <c r="K31" s="144"/>
      <c r="L31" s="144"/>
      <c r="M31" s="101"/>
      <c r="N31" s="145"/>
      <c r="O31" s="145"/>
      <c r="P31" s="145"/>
      <c r="Q31" s="145"/>
      <c r="R31" s="145"/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47</v>
      </c>
      <c r="C34" s="144"/>
      <c r="D34" s="78">
        <v>1965005</v>
      </c>
      <c r="E34" s="144" t="s">
        <v>143</v>
      </c>
      <c r="F34" s="144"/>
      <c r="G34" s="144"/>
      <c r="H34" s="79" t="s">
        <v>69</v>
      </c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 t="s">
        <v>45</v>
      </c>
      <c r="C35" s="139"/>
      <c r="D35" s="78"/>
      <c r="E35" s="144"/>
      <c r="F35" s="144"/>
      <c r="G35" s="144"/>
      <c r="H35" s="79"/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23" priority="8" stopIfTrue="1" operator="lessThanOrEqual">
      <formula>0</formula>
    </cfRule>
    <cfRule type="cellIs" dxfId="22" priority="7" stopIfTrue="1" operator="between">
      <formula>1</formula>
      <formula>300</formula>
    </cfRule>
  </conditionalFormatting>
  <conditionalFormatting sqref="J10:O12">
    <cfRule type="cellIs" dxfId="21" priority="3" stopIfTrue="1" operator="between">
      <formula>1</formula>
      <formula>300</formula>
    </cfRule>
    <cfRule type="cellIs" dxfId="20" priority="4" stopIfTrue="1" operator="lessThanOrEqual">
      <formula>0</formula>
    </cfRule>
  </conditionalFormatting>
  <conditionalFormatting sqref="J13:O24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K12">
    <cfRule type="cellIs" dxfId="17" priority="2" stopIfTrue="1" operator="lessThanOrEqual">
      <formula>0</formula>
    </cfRule>
    <cfRule type="cellIs" dxfId="16" priority="1" stopIfTrue="1" operator="between">
      <formula>1</formula>
      <formula>300</formula>
    </cfRule>
  </conditionalFormatting>
  <dataValidations count="4">
    <dataValidation type="list" allowBlank="1" showInputMessage="1" showErrorMessage="1" errorTitle="Feil_i_vektklasse" error="Feil verdi i vektklasse" sqref="C9:C24" xr:uid="{797D14F5-47AF-4F98-BB26-887CB680DAB3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F348D347-0002-47BA-8BB4-18B1BC580C6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CFEC60AC-B372-4FF1-AB66-0BAD83B3277F}">
      <formula1>"Dommer,Stevnets leder,Jury,Sekretær,Speaker,Teknisk kontrollør, Chief Marshall,Tidtaker"</formula1>
    </dataValidation>
    <dataValidation type="list" allowBlank="1" showInputMessage="1" showErrorMessage="1" sqref="D5:H5" xr:uid="{75FED63C-1C20-49A6-9D69-E795F4F0B05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2C21-A652-413F-BC44-9C4925D6A405}">
  <sheetPr>
    <tabColor theme="6" tint="-0.249977111117893"/>
    <pageSetUpPr autoPageBreaks="0" fitToPage="1"/>
  </sheetPr>
  <dimension ref="B1:AD42"/>
  <sheetViews>
    <sheetView showGridLines="0" showZeros="0" showOutlineSymbols="0" topLeftCell="B1" zoomScale="120" zoomScaleNormal="120" zoomScaleSheetLayoutView="75" zoomScalePageLayoutView="120" workbookViewId="0">
      <selection activeCell="F12" sqref="F12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.1640625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9.164062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5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68"/>
      <c r="C9" s="107"/>
      <c r="D9" s="82"/>
      <c r="E9" s="83"/>
      <c r="F9" s="111"/>
      <c r="G9" s="84"/>
      <c r="H9" s="85"/>
      <c r="I9" s="85"/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>IFERROR(IF(AA9=1,S9*AD9,""),"")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30.9.2023</v>
      </c>
      <c r="Y9" s="1" t="b">
        <f t="shared" ref="Y9:Y24" si="3">IF(ISNUMBER(FIND("M",E9)),"m",IF(ISNUMBER(FIND("K",E9)),"k"))</f>
        <v>0</v>
      </c>
      <c r="Z9" s="37">
        <f t="shared" ref="Z9:Z24" si="4">IF(OR(F9="",X9=""),0,(YEAR(X9)-YEAR(F9)))</f>
        <v>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str">
        <f>IF(Y9="m",AB9,IF(Y9="k",AC9,""))</f>
        <v/>
      </c>
    </row>
    <row r="10" spans="2:30" s="8" customFormat="1" ht="20" customHeight="1">
      <c r="B10" s="49">
        <v>1974001</v>
      </c>
      <c r="C10" s="108">
        <v>96</v>
      </c>
      <c r="D10" s="91">
        <v>93.6</v>
      </c>
      <c r="E10" s="51" t="s">
        <v>126</v>
      </c>
      <c r="F10" s="112">
        <v>27068</v>
      </c>
      <c r="G10" s="92">
        <v>49</v>
      </c>
      <c r="H10" s="93" t="s">
        <v>127</v>
      </c>
      <c r="I10" s="93" t="s">
        <v>111</v>
      </c>
      <c r="J10" s="94">
        <v>85</v>
      </c>
      <c r="K10" s="94">
        <v>90</v>
      </c>
      <c r="L10" s="94">
        <v>95</v>
      </c>
      <c r="M10" s="94">
        <v>110</v>
      </c>
      <c r="N10" s="95">
        <v>115</v>
      </c>
      <c r="O10" s="96">
        <v>-120</v>
      </c>
      <c r="P10" s="56">
        <f t="shared" si="0"/>
        <v>95</v>
      </c>
      <c r="Q10" s="56">
        <f t="shared" si="1"/>
        <v>115</v>
      </c>
      <c r="R10" s="56">
        <f t="shared" si="2"/>
        <v>210</v>
      </c>
      <c r="S10" s="57">
        <f t="shared" ref="S10:S24" si="5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247.87432379666643</v>
      </c>
      <c r="T10" s="89">
        <f t="shared" ref="T10:T24" si="6">IFERROR(IF(AA10=1,S10*AD10,""),"")</f>
        <v>313.0652709551897</v>
      </c>
      <c r="U10" s="52"/>
      <c r="V10" s="51"/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1.1803539228412687</v>
      </c>
      <c r="X10" s="30" t="str">
        <f>T5</f>
        <v>30.9.2023</v>
      </c>
      <c r="Y10" s="1" t="str">
        <f t="shared" si="3"/>
        <v>m</v>
      </c>
      <c r="Z10" s="37">
        <f t="shared" si="4"/>
        <v>49</v>
      </c>
      <c r="AA10" s="44">
        <f>IF(Z10&gt;34,1,0)</f>
        <v>1</v>
      </c>
      <c r="AB10" s="8">
        <f>IF(AA10=1,LOOKUP(Z10,'Meltzer-Faber'!A3:A63,'Meltzer-Faber'!B3:B63))</f>
        <v>1.2629999999999999</v>
      </c>
      <c r="AC10" s="40">
        <f>IF(AA10=1,LOOKUP(Z10,'Meltzer-Faber'!A3:A63,'Meltzer-Faber'!C3:C63))</f>
        <v>1.3129999999999999</v>
      </c>
      <c r="AD10" s="40">
        <f t="shared" ref="AD10:AD24" si="8">IF(Y10="m",AB10,IF(Y10="k",AC10,""))</f>
        <v>1.2629999999999999</v>
      </c>
    </row>
    <row r="11" spans="2:30" s="8" customFormat="1" ht="20" customHeight="1">
      <c r="B11" s="49">
        <v>1976003</v>
      </c>
      <c r="C11" s="108" t="s">
        <v>58</v>
      </c>
      <c r="D11" s="91">
        <v>101.98</v>
      </c>
      <c r="E11" s="51" t="s">
        <v>126</v>
      </c>
      <c r="F11" s="112">
        <v>27849</v>
      </c>
      <c r="G11" s="92">
        <v>51</v>
      </c>
      <c r="H11" s="93" t="s">
        <v>128</v>
      </c>
      <c r="I11" s="93" t="s">
        <v>74</v>
      </c>
      <c r="J11" s="94">
        <v>100</v>
      </c>
      <c r="K11" s="94">
        <v>105</v>
      </c>
      <c r="L11" s="94">
        <v>109</v>
      </c>
      <c r="M11" s="94">
        <v>140</v>
      </c>
      <c r="N11" s="95">
        <v>150</v>
      </c>
      <c r="O11" s="96">
        <v>-155</v>
      </c>
      <c r="P11" s="56">
        <f t="shared" si="0"/>
        <v>109</v>
      </c>
      <c r="Q11" s="56">
        <f t="shared" si="1"/>
        <v>150</v>
      </c>
      <c r="R11" s="56">
        <f t="shared" si="2"/>
        <v>259</v>
      </c>
      <c r="S11" s="57">
        <f t="shared" si="5"/>
        <v>294.6611233341194</v>
      </c>
      <c r="T11" s="89">
        <f t="shared" si="6"/>
        <v>363.31716507096922</v>
      </c>
      <c r="U11" s="52"/>
      <c r="V11" s="51"/>
      <c r="W11" s="58">
        <f t="shared" si="7"/>
        <v>1.1376877348807699</v>
      </c>
      <c r="X11" s="30" t="str">
        <f>T5</f>
        <v>30.9.2023</v>
      </c>
      <c r="Y11" s="1" t="str">
        <f t="shared" si="3"/>
        <v>m</v>
      </c>
      <c r="Z11" s="37">
        <f t="shared" si="4"/>
        <v>47</v>
      </c>
      <c r="AA11" s="38">
        <f t="shared" ref="AA11:AA24" si="9">IF(Z11&gt;34,1,0)</f>
        <v>1</v>
      </c>
      <c r="AB11" s="8">
        <f>IF(AA11=1,LOOKUP(Z11,'Meltzer-Faber'!A3:A63,'Meltzer-Faber'!B3:B63))</f>
        <v>1.2330000000000001</v>
      </c>
      <c r="AC11" s="40">
        <f>IF(AA11=1,LOOKUP(Z11,'Meltzer-Faber'!A3:A63,'Meltzer-Faber'!C3:C63))</f>
        <v>1.2649999999999999</v>
      </c>
      <c r="AD11" s="40">
        <f t="shared" si="8"/>
        <v>1.2330000000000001</v>
      </c>
    </row>
    <row r="12" spans="2:30" s="8" customFormat="1" ht="20" customHeight="1">
      <c r="B12" s="49">
        <v>1976009</v>
      </c>
      <c r="C12" s="108">
        <v>96</v>
      </c>
      <c r="D12" s="91">
        <v>94.57</v>
      </c>
      <c r="E12" s="51" t="s">
        <v>126</v>
      </c>
      <c r="F12" s="112">
        <v>27886</v>
      </c>
      <c r="G12" s="92">
        <v>52</v>
      </c>
      <c r="H12" s="93" t="s">
        <v>129</v>
      </c>
      <c r="I12" s="93" t="s">
        <v>88</v>
      </c>
      <c r="J12" s="94">
        <v>68</v>
      </c>
      <c r="K12" s="94">
        <v>71</v>
      </c>
      <c r="L12" s="94">
        <v>74</v>
      </c>
      <c r="M12" s="94">
        <v>88</v>
      </c>
      <c r="N12" s="95">
        <v>91</v>
      </c>
      <c r="O12" s="96">
        <v>94</v>
      </c>
      <c r="P12" s="56">
        <f t="shared" si="0"/>
        <v>74</v>
      </c>
      <c r="Q12" s="56">
        <f t="shared" si="1"/>
        <v>94</v>
      </c>
      <c r="R12" s="56">
        <f t="shared" si="2"/>
        <v>168</v>
      </c>
      <c r="S12" s="57">
        <f t="shared" si="5"/>
        <v>197.37539386046689</v>
      </c>
      <c r="T12" s="89">
        <f t="shared" si="6"/>
        <v>243.3638606299557</v>
      </c>
      <c r="U12" s="52"/>
      <c r="V12" s="51" t="s">
        <v>18</v>
      </c>
      <c r="W12" s="58">
        <f t="shared" si="7"/>
        <v>1.1748535348837315</v>
      </c>
      <c r="X12" s="30" t="str">
        <f>T5</f>
        <v>30.9.2023</v>
      </c>
      <c r="Y12" s="1" t="str">
        <f t="shared" si="3"/>
        <v>m</v>
      </c>
      <c r="Z12" s="37">
        <f t="shared" si="4"/>
        <v>47</v>
      </c>
      <c r="AA12" s="38">
        <f t="shared" si="9"/>
        <v>1</v>
      </c>
      <c r="AB12" s="8">
        <f>IF(AA12=1,LOOKUP(Z12,'Meltzer-Faber'!A3:A63,'Meltzer-Faber'!B3:B63))</f>
        <v>1.2330000000000001</v>
      </c>
      <c r="AC12" s="40">
        <f>IF(AA12=1,LOOKUP(Z12,'Meltzer-Faber'!A3:A63,'Meltzer-Faber'!C3:C63))</f>
        <v>1.2649999999999999</v>
      </c>
      <c r="AD12" s="40">
        <f t="shared" si="8"/>
        <v>1.2330000000000001</v>
      </c>
    </row>
    <row r="13" spans="2:30" s="8" customFormat="1" ht="20" customHeight="1">
      <c r="B13" s="49">
        <v>1976006</v>
      </c>
      <c r="C13" s="108" t="s">
        <v>108</v>
      </c>
      <c r="D13" s="50">
        <v>102.02</v>
      </c>
      <c r="E13" s="51" t="s">
        <v>126</v>
      </c>
      <c r="F13" s="113">
        <v>28020</v>
      </c>
      <c r="G13" s="52">
        <v>53</v>
      </c>
      <c r="H13" s="53" t="s">
        <v>130</v>
      </c>
      <c r="I13" s="53" t="s">
        <v>111</v>
      </c>
      <c r="J13" s="54">
        <v>60</v>
      </c>
      <c r="K13" s="55">
        <v>65</v>
      </c>
      <c r="L13" s="54">
        <v>70</v>
      </c>
      <c r="M13" s="54">
        <v>83</v>
      </c>
      <c r="N13" s="54">
        <v>87</v>
      </c>
      <c r="O13" s="54">
        <v>-91</v>
      </c>
      <c r="P13" s="56">
        <f t="shared" si="0"/>
        <v>70</v>
      </c>
      <c r="Q13" s="56">
        <f t="shared" si="1"/>
        <v>87</v>
      </c>
      <c r="R13" s="56">
        <f t="shared" si="2"/>
        <v>157</v>
      </c>
      <c r="S13" s="57">
        <f t="shared" si="5"/>
        <v>178.58879530201949</v>
      </c>
      <c r="T13" s="89">
        <f t="shared" si="6"/>
        <v>220.19998460739006</v>
      </c>
      <c r="U13" s="52"/>
      <c r="V13" s="51" t="s">
        <v>18</v>
      </c>
      <c r="W13" s="58">
        <f t="shared" si="7"/>
        <v>1.1375082503313343</v>
      </c>
      <c r="X13" s="30" t="str">
        <f>T5</f>
        <v>30.9.2023</v>
      </c>
      <c r="Y13" s="1" t="str">
        <f t="shared" si="3"/>
        <v>m</v>
      </c>
      <c r="Z13" s="37">
        <f t="shared" si="4"/>
        <v>47</v>
      </c>
      <c r="AA13" s="38">
        <f t="shared" si="9"/>
        <v>1</v>
      </c>
      <c r="AB13" s="8">
        <f>IF(AA13=1,LOOKUP(Z13,'Meltzer-Faber'!A3:A63,'Meltzer-Faber'!B3:B63))</f>
        <v>1.2330000000000001</v>
      </c>
      <c r="AC13" s="40">
        <f>IF(AA13=1,LOOKUP(Z13,'Meltzer-Faber'!A3:A63,'Meltzer-Faber'!C3:C63))</f>
        <v>1.2649999999999999</v>
      </c>
      <c r="AD13" s="40">
        <f t="shared" si="8"/>
        <v>1.2330000000000001</v>
      </c>
    </row>
    <row r="14" spans="2:30" s="8" customFormat="1" ht="20" customHeight="1">
      <c r="B14" s="49"/>
      <c r="C14" s="108"/>
      <c r="D14" s="50"/>
      <c r="E14" s="51"/>
      <c r="F14" s="113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5"/>
        <v/>
      </c>
      <c r="T14" s="89" t="str">
        <f t="shared" si="6"/>
        <v/>
      </c>
      <c r="U14" s="52"/>
      <c r="V14" s="51" t="s">
        <v>18</v>
      </c>
      <c r="W14" s="58" t="str">
        <f t="shared" si="7"/>
        <v/>
      </c>
      <c r="X14" s="30" t="str">
        <f>T5</f>
        <v>30.9.2023</v>
      </c>
      <c r="Y14" s="1" t="b">
        <f t="shared" si="3"/>
        <v>0</v>
      </c>
      <c r="Z14" s="37">
        <f t="shared" si="4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>
      <c r="B15" s="49">
        <v>1978008</v>
      </c>
      <c r="C15" s="108">
        <v>89</v>
      </c>
      <c r="D15" s="50">
        <v>81.67</v>
      </c>
      <c r="E15" s="51" t="s">
        <v>126</v>
      </c>
      <c r="F15" s="113">
        <v>28656</v>
      </c>
      <c r="G15" s="52">
        <v>55</v>
      </c>
      <c r="H15" s="53" t="s">
        <v>131</v>
      </c>
      <c r="I15" s="53" t="s">
        <v>77</v>
      </c>
      <c r="J15" s="54">
        <v>120</v>
      </c>
      <c r="K15" s="55">
        <v>123</v>
      </c>
      <c r="L15" s="54">
        <v>125</v>
      </c>
      <c r="M15" s="54">
        <v>132</v>
      </c>
      <c r="N15" s="54">
        <v>-140</v>
      </c>
      <c r="O15" s="55" t="s">
        <v>178</v>
      </c>
      <c r="P15" s="56">
        <f t="shared" si="0"/>
        <v>125</v>
      </c>
      <c r="Q15" s="56">
        <f t="shared" si="1"/>
        <v>132</v>
      </c>
      <c r="R15" s="56">
        <f t="shared" si="2"/>
        <v>257</v>
      </c>
      <c r="S15" s="57">
        <f t="shared" si="5"/>
        <v>324.71125715758808</v>
      </c>
      <c r="T15" s="89">
        <f t="shared" si="6"/>
        <v>390.62764236057848</v>
      </c>
      <c r="U15" s="52"/>
      <c r="V15" s="51" t="s">
        <v>182</v>
      </c>
      <c r="W15" s="58">
        <f t="shared" si="7"/>
        <v>1.2634679266832221</v>
      </c>
      <c r="X15" s="30" t="str">
        <f>T5</f>
        <v>30.9.2023</v>
      </c>
      <c r="Y15" s="1" t="str">
        <f t="shared" si="3"/>
        <v>m</v>
      </c>
      <c r="Z15" s="37">
        <f t="shared" si="4"/>
        <v>45</v>
      </c>
      <c r="AA15" s="38">
        <f t="shared" si="9"/>
        <v>1</v>
      </c>
      <c r="AB15" s="8">
        <f>IF(AA15=1,LOOKUP(Z15,'Meltzer-Faber'!A3:A63,'Meltzer-Faber'!B3:B63))</f>
        <v>1.2030000000000001</v>
      </c>
      <c r="AC15" s="40">
        <f>IF(AA15=1,LOOKUP(Z15,'Meltzer-Faber'!A3:A63,'Meltzer-Faber'!C3:C63))</f>
        <v>1.2230000000000001</v>
      </c>
      <c r="AD15" s="40">
        <f t="shared" si="8"/>
        <v>1.2030000000000001</v>
      </c>
    </row>
    <row r="16" spans="2:30" s="8" customFormat="1" ht="20" customHeight="1">
      <c r="B16" s="49">
        <v>1978001</v>
      </c>
      <c r="C16" s="108">
        <v>81</v>
      </c>
      <c r="D16" s="50">
        <v>80.27</v>
      </c>
      <c r="E16" s="51" t="s">
        <v>126</v>
      </c>
      <c r="F16" s="113">
        <v>28814</v>
      </c>
      <c r="G16" s="52">
        <v>56</v>
      </c>
      <c r="H16" s="53" t="s">
        <v>132</v>
      </c>
      <c r="I16" s="53" t="s">
        <v>94</v>
      </c>
      <c r="J16" s="54">
        <v>70</v>
      </c>
      <c r="K16" s="55">
        <v>77</v>
      </c>
      <c r="L16" s="54">
        <v>-80</v>
      </c>
      <c r="M16" s="54">
        <v>90</v>
      </c>
      <c r="N16" s="54">
        <v>100</v>
      </c>
      <c r="O16" s="54">
        <v>-110</v>
      </c>
      <c r="P16" s="56">
        <f t="shared" si="0"/>
        <v>77</v>
      </c>
      <c r="Q16" s="56">
        <f t="shared" si="1"/>
        <v>100</v>
      </c>
      <c r="R16" s="56">
        <f t="shared" si="2"/>
        <v>177</v>
      </c>
      <c r="S16" s="57">
        <f t="shared" si="5"/>
        <v>225.76017523314295</v>
      </c>
      <c r="T16" s="89">
        <f t="shared" si="6"/>
        <v>271.58949080547097</v>
      </c>
      <c r="U16" s="52"/>
      <c r="V16" s="51"/>
      <c r="W16" s="58">
        <f t="shared" si="7"/>
        <v>1.2754812160064573</v>
      </c>
      <c r="X16" s="30" t="str">
        <f>T5</f>
        <v>30.9.2023</v>
      </c>
      <c r="Y16" s="1" t="str">
        <f t="shared" si="3"/>
        <v>m</v>
      </c>
      <c r="Z16" s="37">
        <f t="shared" si="4"/>
        <v>45</v>
      </c>
      <c r="AA16" s="38">
        <f t="shared" si="9"/>
        <v>1</v>
      </c>
      <c r="AB16" s="8">
        <f>IF(AA16=1,LOOKUP(Z16,'Meltzer-Faber'!A3:A63,'Meltzer-Faber'!B3:B63))</f>
        <v>1.2030000000000001</v>
      </c>
      <c r="AC16" s="40">
        <f>IF(AA16=1,LOOKUP(Z16,'Meltzer-Faber'!A3:A63,'Meltzer-Faber'!C3:C63))</f>
        <v>1.2230000000000001</v>
      </c>
      <c r="AD16" s="40">
        <f t="shared" si="8"/>
        <v>1.2030000000000001</v>
      </c>
    </row>
    <row r="17" spans="2:30" s="8" customFormat="1" ht="20" customHeight="1">
      <c r="B17" s="49"/>
      <c r="C17" s="108"/>
      <c r="D17" s="50"/>
      <c r="E17" s="51"/>
      <c r="F17" s="113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5"/>
        <v/>
      </c>
      <c r="T17" s="89" t="str">
        <f t="shared" si="6"/>
        <v/>
      </c>
      <c r="U17" s="52"/>
      <c r="V17" s="51"/>
      <c r="W17" s="58" t="str">
        <f t="shared" si="7"/>
        <v/>
      </c>
      <c r="X17" s="30" t="str">
        <f>T5</f>
        <v>30.9.2023</v>
      </c>
      <c r="Y17" s="1" t="b">
        <f t="shared" si="3"/>
        <v>0</v>
      </c>
      <c r="Z17" s="37">
        <f t="shared" si="4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>
      <c r="B18" s="49">
        <v>1983010</v>
      </c>
      <c r="C18" s="108">
        <v>73</v>
      </c>
      <c r="D18" s="50">
        <v>72.760000000000005</v>
      </c>
      <c r="E18" s="51" t="s">
        <v>133</v>
      </c>
      <c r="F18" s="113">
        <v>30417</v>
      </c>
      <c r="G18" s="52">
        <v>57</v>
      </c>
      <c r="H18" s="53" t="s">
        <v>134</v>
      </c>
      <c r="I18" s="53" t="s">
        <v>135</v>
      </c>
      <c r="J18" s="54">
        <v>60</v>
      </c>
      <c r="K18" s="55">
        <v>65</v>
      </c>
      <c r="L18" s="54">
        <v>-70</v>
      </c>
      <c r="M18" s="54">
        <v>80</v>
      </c>
      <c r="N18" s="54">
        <v>-85</v>
      </c>
      <c r="O18" s="54">
        <v>-85</v>
      </c>
      <c r="P18" s="56">
        <f t="shared" si="0"/>
        <v>65</v>
      </c>
      <c r="Q18" s="56">
        <f t="shared" si="1"/>
        <v>80</v>
      </c>
      <c r="R18" s="56">
        <f t="shared" si="2"/>
        <v>145</v>
      </c>
      <c r="S18" s="57">
        <f t="shared" si="5"/>
        <v>195.85612852289796</v>
      </c>
      <c r="T18" s="89">
        <f t="shared" si="6"/>
        <v>222.2967058734892</v>
      </c>
      <c r="U18" s="52"/>
      <c r="V18" s="51" t="s">
        <v>18</v>
      </c>
      <c r="W18" s="58">
        <f t="shared" si="7"/>
        <v>1.3507319208475721</v>
      </c>
      <c r="X18" s="30" t="str">
        <f>T5</f>
        <v>30.9.2023</v>
      </c>
      <c r="Y18" s="1" t="str">
        <f t="shared" si="3"/>
        <v>m</v>
      </c>
      <c r="Z18" s="37">
        <f t="shared" si="4"/>
        <v>40</v>
      </c>
      <c r="AA18" s="38">
        <f t="shared" si="9"/>
        <v>1</v>
      </c>
      <c r="AB18" s="8">
        <f>IF(AA18=1,LOOKUP(Z18,'Meltzer-Faber'!A3:A63,'Meltzer-Faber'!B3:B63))</f>
        <v>1.135</v>
      </c>
      <c r="AC18" s="40">
        <f>IF(AA18=1,LOOKUP(Z18,'Meltzer-Faber'!A3:A63,'Meltzer-Faber'!C3:C63))</f>
        <v>1.1379999999999999</v>
      </c>
      <c r="AD18" s="40">
        <f t="shared" si="8"/>
        <v>1.135</v>
      </c>
    </row>
    <row r="19" spans="2:30" s="8" customFormat="1" ht="20" customHeight="1">
      <c r="B19" s="49"/>
      <c r="C19" s="108"/>
      <c r="D19" s="50"/>
      <c r="E19" s="51"/>
      <c r="F19" s="113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5"/>
        <v/>
      </c>
      <c r="T19" s="89" t="str">
        <f t="shared" si="6"/>
        <v/>
      </c>
      <c r="U19" s="52"/>
      <c r="V19" s="51"/>
      <c r="W19" s="58" t="str">
        <f t="shared" si="7"/>
        <v/>
      </c>
      <c r="X19" s="30" t="str">
        <f>T5</f>
        <v>30.9.2023</v>
      </c>
      <c r="Y19" s="1" t="b">
        <f t="shared" si="3"/>
        <v>0</v>
      </c>
      <c r="Z19" s="37">
        <f t="shared" si="4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>
        <v>1986004</v>
      </c>
      <c r="C20" s="108">
        <v>89</v>
      </c>
      <c r="D20" s="50">
        <v>86.73</v>
      </c>
      <c r="E20" s="51" t="s">
        <v>136</v>
      </c>
      <c r="F20" s="113">
        <v>31560</v>
      </c>
      <c r="G20" s="52">
        <v>58</v>
      </c>
      <c r="H20" s="53" t="s">
        <v>137</v>
      </c>
      <c r="I20" s="53" t="s">
        <v>74</v>
      </c>
      <c r="J20" s="54">
        <v>78</v>
      </c>
      <c r="K20" s="55">
        <v>81</v>
      </c>
      <c r="L20" s="54">
        <v>85</v>
      </c>
      <c r="M20" s="54">
        <v>108</v>
      </c>
      <c r="N20" s="54">
        <v>111</v>
      </c>
      <c r="O20" s="54">
        <v>-115</v>
      </c>
      <c r="P20" s="56">
        <f t="shared" si="0"/>
        <v>85</v>
      </c>
      <c r="Q20" s="56">
        <f t="shared" si="1"/>
        <v>111</v>
      </c>
      <c r="R20" s="56">
        <f t="shared" si="2"/>
        <v>196</v>
      </c>
      <c r="S20" s="57">
        <f t="shared" si="5"/>
        <v>239.97517419516888</v>
      </c>
      <c r="T20" s="89">
        <f t="shared" si="6"/>
        <v>263.01279091790514</v>
      </c>
      <c r="U20" s="52"/>
      <c r="V20" s="51"/>
      <c r="W20" s="58">
        <f t="shared" si="7"/>
        <v>1.2243631336488208</v>
      </c>
      <c r="X20" s="30" t="str">
        <f>T5</f>
        <v>30.9.2023</v>
      </c>
      <c r="Y20" s="1" t="str">
        <f t="shared" si="3"/>
        <v>m</v>
      </c>
      <c r="Z20" s="37">
        <f t="shared" si="4"/>
        <v>37</v>
      </c>
      <c r="AA20" s="38">
        <f t="shared" si="9"/>
        <v>1</v>
      </c>
      <c r="AB20" s="8">
        <f>IF(AA20=1,LOOKUP(Z20,'Meltzer-Faber'!A3:A63,'Meltzer-Faber'!B3:B63))</f>
        <v>1.0960000000000001</v>
      </c>
      <c r="AC20" s="40">
        <f>IF(AA20=1,LOOKUP(Z20,'Meltzer-Faber'!A3:A63,'Meltzer-Faber'!C3:C63))</f>
        <v>1.097</v>
      </c>
      <c r="AD20" s="40">
        <f t="shared" si="8"/>
        <v>1.0960000000000001</v>
      </c>
    </row>
    <row r="21" spans="2:30" s="8" customFormat="1" ht="20" customHeight="1">
      <c r="B21" s="49">
        <v>1987004</v>
      </c>
      <c r="C21" s="108">
        <v>102</v>
      </c>
      <c r="D21" s="50">
        <v>99.68</v>
      </c>
      <c r="E21" s="51" t="s">
        <v>136</v>
      </c>
      <c r="F21" s="113">
        <v>31931</v>
      </c>
      <c r="G21" s="52">
        <v>59</v>
      </c>
      <c r="H21" s="53" t="s">
        <v>138</v>
      </c>
      <c r="I21" s="53" t="s">
        <v>77</v>
      </c>
      <c r="J21" s="54">
        <v>100</v>
      </c>
      <c r="K21" s="55">
        <v>-105</v>
      </c>
      <c r="L21" s="54">
        <v>105</v>
      </c>
      <c r="M21" s="54">
        <v>125</v>
      </c>
      <c r="N21" s="54">
        <v>-131</v>
      </c>
      <c r="O21" s="54">
        <v>131</v>
      </c>
      <c r="P21" s="56">
        <f t="shared" si="0"/>
        <v>105</v>
      </c>
      <c r="Q21" s="56">
        <f t="shared" si="1"/>
        <v>131</v>
      </c>
      <c r="R21" s="56">
        <f t="shared" si="2"/>
        <v>236</v>
      </c>
      <c r="S21" s="57">
        <f t="shared" si="5"/>
        <v>271.01484133304723</v>
      </c>
      <c r="T21" s="89">
        <f t="shared" si="6"/>
        <v>293.50907316369012</v>
      </c>
      <c r="U21" s="52"/>
      <c r="V21" s="51"/>
      <c r="W21" s="58">
        <f t="shared" si="7"/>
        <v>1.1483679717502002</v>
      </c>
      <c r="X21" s="30" t="str">
        <f>T5</f>
        <v>30.9.2023</v>
      </c>
      <c r="Y21" s="1" t="str">
        <f t="shared" si="3"/>
        <v>m</v>
      </c>
      <c r="Z21" s="37">
        <f t="shared" si="4"/>
        <v>36</v>
      </c>
      <c r="AA21" s="38">
        <f t="shared" si="9"/>
        <v>1</v>
      </c>
      <c r="AB21" s="8">
        <f>IF(AA21=1,LOOKUP(Z21,'Meltzer-Faber'!A3:A63,'Meltzer-Faber'!B3:B63))</f>
        <v>1.083</v>
      </c>
      <c r="AC21" s="40">
        <f>IF(AA21=1,LOOKUP(Z21,'Meltzer-Faber'!A3:A63,'Meltzer-Faber'!C3:C63))</f>
        <v>1.0840000000000001</v>
      </c>
      <c r="AD21" s="40">
        <f t="shared" si="8"/>
        <v>1.083</v>
      </c>
    </row>
    <row r="22" spans="2:30" s="8" customFormat="1" ht="20" customHeight="1">
      <c r="B22" s="49">
        <v>1988009</v>
      </c>
      <c r="C22" s="108">
        <v>109</v>
      </c>
      <c r="D22" s="50">
        <v>107.15</v>
      </c>
      <c r="E22" s="51" t="s">
        <v>136</v>
      </c>
      <c r="F22" s="113">
        <v>32442</v>
      </c>
      <c r="G22" s="52">
        <v>60</v>
      </c>
      <c r="H22" s="53" t="s">
        <v>139</v>
      </c>
      <c r="I22" s="53" t="s">
        <v>77</v>
      </c>
      <c r="J22" s="54">
        <v>105</v>
      </c>
      <c r="K22" s="55">
        <v>110</v>
      </c>
      <c r="L22" s="54">
        <v>-115</v>
      </c>
      <c r="M22" s="54">
        <v>137</v>
      </c>
      <c r="N22" s="54">
        <v>-145</v>
      </c>
      <c r="O22" s="54">
        <v>-145</v>
      </c>
      <c r="P22" s="56">
        <f t="shared" si="0"/>
        <v>110</v>
      </c>
      <c r="Q22" s="56">
        <f t="shared" si="1"/>
        <v>137</v>
      </c>
      <c r="R22" s="56">
        <f t="shared" si="2"/>
        <v>247</v>
      </c>
      <c r="S22" s="57">
        <f t="shared" si="5"/>
        <v>275.6829731506719</v>
      </c>
      <c r="T22" s="89">
        <f t="shared" si="6"/>
        <v>295.53214721752028</v>
      </c>
      <c r="U22" s="52"/>
      <c r="V22" s="51"/>
      <c r="W22" s="58">
        <f t="shared" si="7"/>
        <v>1.1161253973711414</v>
      </c>
      <c r="X22" s="30" t="str">
        <f>T5</f>
        <v>30.9.2023</v>
      </c>
      <c r="Y22" s="1" t="str">
        <f t="shared" si="3"/>
        <v>m</v>
      </c>
      <c r="Z22" s="37">
        <f t="shared" si="4"/>
        <v>35</v>
      </c>
      <c r="AA22" s="38">
        <f t="shared" si="9"/>
        <v>1</v>
      </c>
      <c r="AB22" s="8">
        <f>IF(AA22=1,LOOKUP(Z22,'Meltzer-Faber'!A3:A63,'Meltzer-Faber'!B3:B63))</f>
        <v>1.0720000000000001</v>
      </c>
      <c r="AC22" s="40">
        <f>IF(AA22=1,LOOKUP(Z22,'Meltzer-Faber'!A3:A63,'Meltzer-Faber'!C3:C63))</f>
        <v>1.0720000000000001</v>
      </c>
      <c r="AD22" s="40">
        <f t="shared" si="8"/>
        <v>1.0720000000000001</v>
      </c>
    </row>
    <row r="23" spans="2:30" s="8" customFormat="1" ht="20" customHeight="1">
      <c r="B23" s="49"/>
      <c r="C23" s="108"/>
      <c r="D23" s="50"/>
      <c r="E23" s="51"/>
      <c r="F23" s="105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5"/>
        <v/>
      </c>
      <c r="T23" s="89" t="str">
        <f t="shared" si="6"/>
        <v/>
      </c>
      <c r="U23" s="52"/>
      <c r="V23" s="51"/>
      <c r="W23" s="58" t="str">
        <f t="shared" si="7"/>
        <v/>
      </c>
      <c r="X23" s="30" t="str">
        <f>T5</f>
        <v>30.9.2023</v>
      </c>
      <c r="Y23" s="1" t="b">
        <f t="shared" si="3"/>
        <v>0</v>
      </c>
      <c r="Z23" s="37">
        <f t="shared" si="4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09"/>
      <c r="D24" s="60"/>
      <c r="E24" s="61"/>
      <c r="F24" s="106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5"/>
        <v/>
      </c>
      <c r="T24" s="89" t="str">
        <f t="shared" si="6"/>
        <v/>
      </c>
      <c r="U24" s="62"/>
      <c r="V24" s="61"/>
      <c r="W24" s="97" t="str">
        <f t="shared" si="7"/>
        <v/>
      </c>
      <c r="X24" s="30" t="str">
        <f>T5</f>
        <v>30.9.2023</v>
      </c>
      <c r="Y24" s="1" t="b">
        <f t="shared" si="3"/>
        <v>0</v>
      </c>
      <c r="Z24" s="37">
        <f t="shared" si="4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98">
        <v>1993011</v>
      </c>
      <c r="E29" s="147" t="s">
        <v>141</v>
      </c>
      <c r="F29" s="147"/>
      <c r="G29" s="147"/>
      <c r="H29" s="99" t="s">
        <v>125</v>
      </c>
      <c r="I29" s="4"/>
      <c r="J29" s="143" t="s">
        <v>46</v>
      </c>
      <c r="K29" s="144"/>
      <c r="L29" s="144"/>
      <c r="M29" s="101">
        <v>1990018</v>
      </c>
      <c r="N29" s="145" t="s">
        <v>145</v>
      </c>
      <c r="O29" s="145"/>
      <c r="P29" s="145"/>
      <c r="Q29" s="145"/>
      <c r="R29" s="145" t="s">
        <v>77</v>
      </c>
      <c r="S29" s="146"/>
      <c r="AC29" s="39"/>
      <c r="AD29" s="39"/>
    </row>
    <row r="30" spans="2:30" s="5" customFormat="1" ht="19" customHeight="1">
      <c r="B30" s="143" t="s">
        <v>44</v>
      </c>
      <c r="C30" s="144"/>
      <c r="D30" s="78">
        <v>1978010</v>
      </c>
      <c r="E30" s="144" t="s">
        <v>148</v>
      </c>
      <c r="F30" s="144"/>
      <c r="G30" s="144"/>
      <c r="H30" s="79" t="s">
        <v>77</v>
      </c>
      <c r="I30" s="4"/>
      <c r="J30" s="143" t="s">
        <v>46</v>
      </c>
      <c r="K30" s="144"/>
      <c r="L30" s="144"/>
      <c r="M30" s="101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78">
        <v>1991016</v>
      </c>
      <c r="E31" s="144" t="s">
        <v>142</v>
      </c>
      <c r="F31" s="144"/>
      <c r="G31" s="144"/>
      <c r="H31" s="99" t="s">
        <v>77</v>
      </c>
      <c r="I31" s="4"/>
      <c r="J31" s="143" t="s">
        <v>42</v>
      </c>
      <c r="K31" s="144"/>
      <c r="L31" s="144"/>
      <c r="M31" s="101"/>
      <c r="N31" s="145"/>
      <c r="O31" s="145"/>
      <c r="P31" s="145"/>
      <c r="Q31" s="145"/>
      <c r="R31" s="145"/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47</v>
      </c>
      <c r="C34" s="144"/>
      <c r="D34" s="78">
        <v>1965005</v>
      </c>
      <c r="E34" s="144" t="s">
        <v>143</v>
      </c>
      <c r="F34" s="144"/>
      <c r="G34" s="144"/>
      <c r="H34" s="79" t="s">
        <v>69</v>
      </c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 t="s">
        <v>45</v>
      </c>
      <c r="C35" s="139"/>
      <c r="D35" s="78">
        <v>1944004</v>
      </c>
      <c r="E35" s="144" t="s">
        <v>147</v>
      </c>
      <c r="F35" s="144"/>
      <c r="G35" s="144"/>
      <c r="H35" s="79" t="s">
        <v>77</v>
      </c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15" priority="8" stopIfTrue="1" operator="lessThanOrEqual">
      <formula>0</formula>
    </cfRule>
    <cfRule type="cellIs" dxfId="14" priority="7" stopIfTrue="1" operator="between">
      <formula>1</formula>
      <formula>300</formula>
    </cfRule>
  </conditionalFormatting>
  <conditionalFormatting sqref="J10:O12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J13:O24">
    <cfRule type="cellIs" dxfId="11" priority="5" stopIfTrue="1" operator="between">
      <formula>1</formula>
      <formula>300</formula>
    </cfRule>
    <cfRule type="cellIs" dxfId="10" priority="6" stopIfTrue="1" operator="lessThanOrEqual">
      <formula>0</formula>
    </cfRule>
  </conditionalFormatting>
  <conditionalFormatting sqref="K12">
    <cfRule type="cellIs" dxfId="9" priority="2" stopIfTrue="1" operator="lessThanOrEqual">
      <formula>0</formula>
    </cfRule>
    <cfRule type="cellIs" dxfId="8" priority="1" stopIfTrue="1" operator="between">
      <formula>1</formula>
      <formula>300</formula>
    </cfRule>
  </conditionalFormatting>
  <dataValidations count="4">
    <dataValidation type="list" allowBlank="1" showInputMessage="1" showErrorMessage="1" sqref="D5:H5" xr:uid="{4B1C1379-5298-4FD8-B4E8-B078916B803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7B8E346A-A9CC-4BBC-B001-7D096215FD08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6C256184-EDA3-4571-8461-FB0D6E9DA5C7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67DA8A9F-9C37-4EFB-9F11-A0C899D91720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ECF7-7884-48D2-8AF3-1CC95632A2CA}">
  <dimension ref="A2:V52"/>
  <sheetViews>
    <sheetView workbookViewId="0">
      <selection activeCell="A2" sqref="A2"/>
    </sheetView>
  </sheetViews>
  <sheetFormatPr baseColWidth="10" defaultColWidth="8.83203125" defaultRowHeight="13"/>
  <cols>
    <col min="1" max="1" width="8.33203125" customWidth="1"/>
    <col min="2" max="2" width="10.5" customWidth="1"/>
    <col min="3" max="3" width="10" style="41" customWidth="1"/>
    <col min="6" max="6" width="12" style="116" customWidth="1"/>
    <col min="8" max="8" width="25.1640625" bestFit="1" customWidth="1"/>
    <col min="9" max="9" width="18" bestFit="1" customWidth="1"/>
    <col min="19" max="19" width="9.6640625" customWidth="1"/>
    <col min="20" max="20" width="13" customWidth="1"/>
  </cols>
  <sheetData>
    <row r="2" spans="1:22">
      <c r="A2" s="110" t="s">
        <v>158</v>
      </c>
      <c r="B2" s="110" t="s">
        <v>40</v>
      </c>
      <c r="C2" s="117" t="s">
        <v>161</v>
      </c>
      <c r="D2" s="110" t="s">
        <v>162</v>
      </c>
      <c r="E2" s="110" t="s">
        <v>163</v>
      </c>
      <c r="F2" s="115" t="s">
        <v>166</v>
      </c>
      <c r="G2" s="110" t="s">
        <v>26</v>
      </c>
      <c r="H2" s="110" t="s">
        <v>6</v>
      </c>
      <c r="I2" s="110" t="s">
        <v>7</v>
      </c>
      <c r="J2" s="110" t="s">
        <v>149</v>
      </c>
      <c r="K2" s="110" t="s">
        <v>150</v>
      </c>
      <c r="L2" s="110" t="s">
        <v>151</v>
      </c>
      <c r="M2" s="110" t="s">
        <v>152</v>
      </c>
      <c r="N2" s="110" t="s">
        <v>153</v>
      </c>
      <c r="O2" s="110" t="s">
        <v>154</v>
      </c>
      <c r="P2" s="110" t="s">
        <v>8</v>
      </c>
      <c r="Q2" s="110" t="s">
        <v>9</v>
      </c>
      <c r="R2" s="110" t="s">
        <v>155</v>
      </c>
      <c r="S2" s="110" t="s">
        <v>11</v>
      </c>
      <c r="T2" s="110" t="s">
        <v>156</v>
      </c>
      <c r="U2" s="110" t="s">
        <v>38</v>
      </c>
      <c r="V2" s="110" t="s">
        <v>171</v>
      </c>
    </row>
    <row r="3" spans="1:22">
      <c r="A3" t="s">
        <v>157</v>
      </c>
      <c r="B3">
        <f>'Pulje 1'!B10</f>
        <v>1940003</v>
      </c>
      <c r="C3" s="41">
        <f>'Pulje 1'!C10</f>
        <v>96</v>
      </c>
      <c r="D3">
        <f>'Pulje 1'!D10</f>
        <v>94.31</v>
      </c>
      <c r="E3" t="str">
        <f>'Pulje 1'!E10</f>
        <v>M10</v>
      </c>
      <c r="F3" s="116">
        <f>'Pulje 1'!F10</f>
        <v>14761</v>
      </c>
      <c r="G3">
        <f>'Pulje 1'!G10</f>
        <v>2</v>
      </c>
      <c r="H3" t="str">
        <f>'Pulje 1'!H10</f>
        <v>Roald Bjerkholt</v>
      </c>
      <c r="I3" t="str">
        <f>'Pulje 1'!I10</f>
        <v>Larvik AK</v>
      </c>
      <c r="J3">
        <f>'Pulje 1'!J10</f>
        <v>32</v>
      </c>
      <c r="K3">
        <f>'Pulje 1'!K10</f>
        <v>35</v>
      </c>
      <c r="L3">
        <f>'Pulje 1'!L10</f>
        <v>-37</v>
      </c>
      <c r="M3">
        <f>'Pulje 1'!M10</f>
        <v>35</v>
      </c>
      <c r="N3">
        <f>'Pulje 1'!N10</f>
        <v>-40</v>
      </c>
      <c r="O3">
        <f>'Pulje 1'!O10</f>
        <v>40</v>
      </c>
      <c r="P3">
        <f>'Pulje 1'!P10</f>
        <v>35</v>
      </c>
      <c r="Q3">
        <f>'Pulje 1'!Q10</f>
        <v>40</v>
      </c>
      <c r="R3">
        <f>'Pulje 1'!R10</f>
        <v>75</v>
      </c>
      <c r="S3">
        <f>'Pulje 1'!S10</f>
        <v>88.223408735761751</v>
      </c>
      <c r="T3">
        <f>'Pulje 1'!T10</f>
        <v>249.76047013094151</v>
      </c>
      <c r="U3" t="str">
        <f>LEFT(Table1[[#This Row],[Kat]],1)</f>
        <v>M</v>
      </c>
      <c r="V3" t="s">
        <v>167</v>
      </c>
    </row>
    <row r="4" spans="1:22">
      <c r="A4" t="s">
        <v>157</v>
      </c>
      <c r="B4">
        <f>'Pulje 1'!B11</f>
        <v>1943002</v>
      </c>
      <c r="C4" s="41" t="str">
        <f>'Pulje 1'!C11</f>
        <v>102</v>
      </c>
      <c r="D4">
        <f>'Pulje 1'!D11</f>
        <v>96.99</v>
      </c>
      <c r="E4" t="str">
        <f>'Pulje 1'!E11</f>
        <v>M10</v>
      </c>
      <c r="F4" s="116">
        <f>'Pulje 1'!F11</f>
        <v>16053</v>
      </c>
      <c r="G4">
        <f>'Pulje 1'!G11</f>
        <v>3</v>
      </c>
      <c r="H4" t="str">
        <f>'Pulje 1'!H11</f>
        <v>Ole Kolbjørn Bjerkholt</v>
      </c>
      <c r="I4" t="str">
        <f>'Pulje 1'!I11</f>
        <v>Larvik AK</v>
      </c>
      <c r="J4">
        <f>'Pulje 1'!J11</f>
        <v>48</v>
      </c>
      <c r="K4">
        <f>'Pulje 1'!K11</f>
        <v>51</v>
      </c>
      <c r="L4">
        <f>'Pulje 1'!L11</f>
        <v>-53</v>
      </c>
      <c r="M4">
        <f>'Pulje 1'!M11</f>
        <v>60</v>
      </c>
      <c r="N4">
        <f>'Pulje 1'!N11</f>
        <v>64</v>
      </c>
      <c r="O4">
        <f>'Pulje 1'!O11</f>
        <v>66</v>
      </c>
      <c r="P4">
        <f>'Pulje 1'!P11</f>
        <v>51</v>
      </c>
      <c r="Q4">
        <f>'Pulje 1'!Q11</f>
        <v>66</v>
      </c>
      <c r="R4">
        <f>'Pulje 1'!R11</f>
        <v>117</v>
      </c>
      <c r="S4">
        <f>'Pulje 1'!S11</f>
        <v>135.93166418774385</v>
      </c>
      <c r="T4">
        <f>'Pulje 1'!T11</f>
        <v>340.37288712611058</v>
      </c>
      <c r="U4" t="str">
        <f>LEFT(Table1[[#This Row],[Kat]],1)</f>
        <v>M</v>
      </c>
      <c r="V4" t="s">
        <v>167</v>
      </c>
    </row>
    <row r="5" spans="1:22">
      <c r="A5" t="s">
        <v>157</v>
      </c>
      <c r="B5">
        <f>'Pulje 1'!B12</f>
        <v>1944003</v>
      </c>
      <c r="C5" s="41" t="str">
        <f>'Pulje 1'!C12</f>
        <v>73</v>
      </c>
      <c r="D5">
        <f>'Pulje 1'!D12</f>
        <v>69.77</v>
      </c>
      <c r="E5" t="str">
        <f>'Pulje 1'!E12</f>
        <v>M9</v>
      </c>
      <c r="F5" s="116">
        <f>'Pulje 1'!F12</f>
        <v>16375</v>
      </c>
      <c r="G5">
        <f>'Pulje 1'!G12</f>
        <v>4</v>
      </c>
      <c r="H5" t="str">
        <f>'Pulje 1'!H12</f>
        <v>Kåre Sagmyr</v>
      </c>
      <c r="I5" t="str">
        <f>'Pulje 1'!I12</f>
        <v>Nidelv IL</v>
      </c>
      <c r="J5">
        <f>'Pulje 1'!J12</f>
        <v>40</v>
      </c>
      <c r="K5">
        <f>'Pulje 1'!K12</f>
        <v>43</v>
      </c>
      <c r="L5">
        <f>'Pulje 1'!L12</f>
        <v>-45</v>
      </c>
      <c r="M5">
        <f>'Pulje 1'!M12</f>
        <v>50</v>
      </c>
      <c r="N5">
        <f>'Pulje 1'!N12</f>
        <v>53</v>
      </c>
      <c r="O5">
        <f>'Pulje 1'!O12</f>
        <v>-55</v>
      </c>
      <c r="P5">
        <f>'Pulje 1'!P12</f>
        <v>43</v>
      </c>
      <c r="Q5">
        <f>'Pulje 1'!Q12</f>
        <v>53</v>
      </c>
      <c r="R5">
        <f>'Pulje 1'!R12</f>
        <v>96</v>
      </c>
      <c r="S5">
        <f>'Pulje 1'!S12</f>
        <v>133.13037678678202</v>
      </c>
      <c r="T5">
        <f>'Pulje 1'!T12</f>
        <v>322.04238144722569</v>
      </c>
      <c r="U5" t="str">
        <f>LEFT(Table1[[#This Row],[Kat]],1)</f>
        <v>M</v>
      </c>
      <c r="V5" t="s">
        <v>167</v>
      </c>
    </row>
    <row r="6" spans="1:22">
      <c r="A6" t="s">
        <v>157</v>
      </c>
      <c r="B6">
        <f>'Pulje 1'!B13</f>
        <v>1954002</v>
      </c>
      <c r="C6" s="41" t="str">
        <f>'Pulje 1'!C13</f>
        <v>73</v>
      </c>
      <c r="D6">
        <f>'Pulje 1'!D13</f>
        <v>71.760000000000005</v>
      </c>
      <c r="E6" t="str">
        <f>'Pulje 1'!E13</f>
        <v>M7</v>
      </c>
      <c r="F6" s="116">
        <f>'Pulje 1'!F13</f>
        <v>20075</v>
      </c>
      <c r="G6">
        <f>'Pulje 1'!G13</f>
        <v>5</v>
      </c>
      <c r="H6" t="str">
        <f>'Pulje 1'!H13</f>
        <v>Egon Vee-Haugen</v>
      </c>
      <c r="I6" t="str">
        <f>'Pulje 1'!I13</f>
        <v>Grenland Atletklubb</v>
      </c>
      <c r="J6">
        <f>'Pulje 1'!J13</f>
        <v>55</v>
      </c>
      <c r="K6">
        <f>'Pulje 1'!K13</f>
        <v>60</v>
      </c>
      <c r="L6">
        <f>'Pulje 1'!L13</f>
        <v>-66</v>
      </c>
      <c r="M6">
        <f>'Pulje 1'!M13</f>
        <v>70</v>
      </c>
      <c r="N6">
        <f>'Pulje 1'!N13</f>
        <v>75</v>
      </c>
      <c r="O6" t="str">
        <f>'Pulje 1'!O13</f>
        <v>-</v>
      </c>
      <c r="P6">
        <f>'Pulje 1'!P13</f>
        <v>60</v>
      </c>
      <c r="Q6">
        <f>'Pulje 1'!Q13</f>
        <v>75</v>
      </c>
      <c r="R6">
        <f>'Pulje 1'!R13</f>
        <v>135</v>
      </c>
      <c r="S6">
        <f>'Pulje 1'!S13</f>
        <v>183.91693386083622</v>
      </c>
      <c r="T6">
        <f>'Pulje 1'!T13</f>
        <v>335.28057042830443</v>
      </c>
      <c r="U6" t="str">
        <f>LEFT(Table1[[#This Row],[Kat]],1)</f>
        <v>M</v>
      </c>
      <c r="V6" t="s">
        <v>167</v>
      </c>
    </row>
    <row r="7" spans="1:22">
      <c r="A7" t="s">
        <v>157</v>
      </c>
      <c r="B7">
        <f>'Pulje 1'!B14</f>
        <v>1956001</v>
      </c>
      <c r="C7" s="41" t="str">
        <f>'Pulje 1'!C14</f>
        <v>89</v>
      </c>
      <c r="D7">
        <f>'Pulje 1'!D14</f>
        <v>85.91</v>
      </c>
      <c r="E7" t="str">
        <f>'Pulje 1'!E14</f>
        <v>M7</v>
      </c>
      <c r="F7" s="116">
        <f>'Pulje 1'!F14</f>
        <v>20742</v>
      </c>
      <c r="G7">
        <f>'Pulje 1'!G14</f>
        <v>6</v>
      </c>
      <c r="H7" t="str">
        <f>'Pulje 1'!H14</f>
        <v>Arne Larsen</v>
      </c>
      <c r="I7" t="str">
        <f>'Pulje 1'!I14</f>
        <v>Tambarskjelvar IL</v>
      </c>
      <c r="J7">
        <f>'Pulje 1'!J14</f>
        <v>50</v>
      </c>
      <c r="K7">
        <f>'Pulje 1'!K14</f>
        <v>55</v>
      </c>
      <c r="L7">
        <f>'Pulje 1'!L14</f>
        <v>-60</v>
      </c>
      <c r="M7">
        <f>'Pulje 1'!M14</f>
        <v>70</v>
      </c>
      <c r="N7">
        <f>'Pulje 1'!N14</f>
        <v>75</v>
      </c>
      <c r="O7">
        <f>'Pulje 1'!O14</f>
        <v>78</v>
      </c>
      <c r="P7">
        <f>'Pulje 1'!P14</f>
        <v>55</v>
      </c>
      <c r="Q7">
        <f>'Pulje 1'!Q14</f>
        <v>78</v>
      </c>
      <c r="R7">
        <f>'Pulje 1'!R14</f>
        <v>133</v>
      </c>
      <c r="S7">
        <f>'Pulje 1'!S14</f>
        <v>163.62665931807408</v>
      </c>
      <c r="T7">
        <f>'Pulje 1'!T14</f>
        <v>284.38313389481272</v>
      </c>
      <c r="U7" t="str">
        <f>LEFT(Table1[[#This Row],[Kat]],1)</f>
        <v>M</v>
      </c>
      <c r="V7" t="s">
        <v>167</v>
      </c>
    </row>
    <row r="8" spans="1:22">
      <c r="A8" t="s">
        <v>157</v>
      </c>
      <c r="B8">
        <f>'Pulje 1'!B19</f>
        <v>1959003</v>
      </c>
      <c r="C8" s="41">
        <f>'Pulje 1'!C19</f>
        <v>102</v>
      </c>
      <c r="D8">
        <f>'Pulje 1'!D19</f>
        <v>99.82</v>
      </c>
      <c r="E8" t="str">
        <f>'Pulje 1'!E19</f>
        <v>M6</v>
      </c>
      <c r="F8" s="116">
        <f>'Pulje 1'!F19</f>
        <v>21701</v>
      </c>
      <c r="G8">
        <f>'Pulje 1'!G19</f>
        <v>10</v>
      </c>
      <c r="H8" t="str">
        <f>'Pulje 1'!H19</f>
        <v>Geir Hestmann</v>
      </c>
      <c r="I8" t="str">
        <f>'Pulje 1'!I19</f>
        <v>Oslo AK</v>
      </c>
      <c r="J8">
        <f>'Pulje 1'!J19</f>
        <v>80</v>
      </c>
      <c r="K8">
        <f>'Pulje 1'!K19</f>
        <v>85</v>
      </c>
      <c r="L8">
        <f>'Pulje 1'!L19</f>
        <v>-88</v>
      </c>
      <c r="M8">
        <f>'Pulje 1'!M19</f>
        <v>92</v>
      </c>
      <c r="N8">
        <f>'Pulje 1'!N19</f>
        <v>-97</v>
      </c>
      <c r="O8">
        <f>'Pulje 1'!O19</f>
        <v>97</v>
      </c>
      <c r="P8">
        <f>'Pulje 1'!P19</f>
        <v>85</v>
      </c>
      <c r="Q8">
        <f>'Pulje 1'!Q19</f>
        <v>97</v>
      </c>
      <c r="R8">
        <f>'Pulje 1'!R19</f>
        <v>182</v>
      </c>
      <c r="S8">
        <f>'Pulje 1'!S19</f>
        <v>208.88088141638835</v>
      </c>
      <c r="T8">
        <f>'Pulje 1'!T19</f>
        <v>340.26695582729661</v>
      </c>
      <c r="U8" t="str">
        <f>LEFT(Table1[[#This Row],[Kat]],1)</f>
        <v>M</v>
      </c>
      <c r="V8" t="s">
        <v>167</v>
      </c>
    </row>
    <row r="9" spans="1:22">
      <c r="A9" t="s">
        <v>157</v>
      </c>
      <c r="B9">
        <f>'Pulje 1'!B20</f>
        <v>1960003</v>
      </c>
      <c r="C9" s="41">
        <f>'Pulje 1'!C20</f>
        <v>89</v>
      </c>
      <c r="D9">
        <f>'Pulje 1'!D20</f>
        <v>86.33</v>
      </c>
      <c r="E9" t="str">
        <f>'Pulje 1'!E20</f>
        <v>M6</v>
      </c>
      <c r="F9" s="116">
        <f>'Pulje 1'!F20</f>
        <v>22098</v>
      </c>
      <c r="G9">
        <f>'Pulje 1'!G20</f>
        <v>11</v>
      </c>
      <c r="H9" t="str">
        <f>'Pulje 1'!H20</f>
        <v>Lars Hage</v>
      </c>
      <c r="I9" t="str">
        <f>'Pulje 1'!I20</f>
        <v>Grenland Atletklubb</v>
      </c>
      <c r="J9">
        <f>'Pulje 1'!J20</f>
        <v>50</v>
      </c>
      <c r="K9">
        <f>'Pulje 1'!K20</f>
        <v>55</v>
      </c>
      <c r="L9">
        <f>'Pulje 1'!L20</f>
        <v>-60</v>
      </c>
      <c r="M9">
        <f>'Pulje 1'!M20</f>
        <v>70</v>
      </c>
      <c r="N9">
        <f>'Pulje 1'!N20</f>
        <v>75</v>
      </c>
      <c r="O9">
        <f>'Pulje 1'!O20</f>
        <v>-80</v>
      </c>
      <c r="P9">
        <f>'Pulje 1'!P20</f>
        <v>55</v>
      </c>
      <c r="Q9">
        <f>'Pulje 1'!Q20</f>
        <v>75</v>
      </c>
      <c r="R9">
        <f>'Pulje 1'!R20</f>
        <v>130</v>
      </c>
      <c r="S9">
        <f>'Pulje 1'!S20</f>
        <v>159.53964283398631</v>
      </c>
      <c r="T9">
        <f>'Pulje 1'!T20</f>
        <v>254.94434924871013</v>
      </c>
      <c r="U9" t="str">
        <f>LEFT(Table1[[#This Row],[Kat]],1)</f>
        <v>M</v>
      </c>
      <c r="V9" t="s">
        <v>180</v>
      </c>
    </row>
    <row r="10" spans="1:22">
      <c r="A10" t="s">
        <v>157</v>
      </c>
      <c r="B10">
        <f>'Pulje 1'!B21</f>
        <v>1961003</v>
      </c>
      <c r="C10" s="41" t="str">
        <f>'Pulje 1'!C21</f>
        <v>89</v>
      </c>
      <c r="D10">
        <f>'Pulje 1'!D21</f>
        <v>81.010000000000005</v>
      </c>
      <c r="E10" t="str">
        <f>'Pulje 1'!E21</f>
        <v>M6</v>
      </c>
      <c r="F10" s="116">
        <f>'Pulje 1'!F21</f>
        <v>22528</v>
      </c>
      <c r="G10">
        <f>'Pulje 1'!G21</f>
        <v>12</v>
      </c>
      <c r="H10" t="str">
        <f>'Pulje 1'!H21</f>
        <v>Terje Gulvik</v>
      </c>
      <c r="I10" t="str">
        <f>'Pulje 1'!I21</f>
        <v>Larvik AK</v>
      </c>
      <c r="J10">
        <f>'Pulje 1'!J21</f>
        <v>72</v>
      </c>
      <c r="K10">
        <f>'Pulje 1'!K21</f>
        <v>-77</v>
      </c>
      <c r="L10">
        <f>'Pulje 1'!L21</f>
        <v>-77</v>
      </c>
      <c r="M10">
        <f>'Pulje 1'!M21</f>
        <v>92</v>
      </c>
      <c r="N10">
        <f>'Pulje 1'!N21</f>
        <v>96</v>
      </c>
      <c r="O10">
        <f>'Pulje 1'!O21</f>
        <v>98</v>
      </c>
      <c r="P10">
        <f>'Pulje 1'!P21</f>
        <v>72</v>
      </c>
      <c r="Q10">
        <f>'Pulje 1'!Q21</f>
        <v>98</v>
      </c>
      <c r="R10">
        <f>'Pulje 1'!R21</f>
        <v>170</v>
      </c>
      <c r="S10">
        <f>'Pulje 1'!S21</f>
        <v>215.7404798367763</v>
      </c>
      <c r="T10">
        <f>'Pulje 1'!T21</f>
        <v>338.28107238406528</v>
      </c>
      <c r="U10" t="str">
        <f>LEFT(Table1[[#This Row],[Kat]],1)</f>
        <v>M</v>
      </c>
      <c r="V10" t="s">
        <v>167</v>
      </c>
    </row>
    <row r="11" spans="1:22">
      <c r="A11" t="s">
        <v>157</v>
      </c>
      <c r="B11">
        <f>'Pulje 1'!B23</f>
        <v>1963001</v>
      </c>
      <c r="C11" s="41">
        <f>'Pulje 1'!C23</f>
        <v>81</v>
      </c>
      <c r="D11">
        <f>'Pulje 1'!D23</f>
        <v>79.52</v>
      </c>
      <c r="E11" t="str">
        <f>'Pulje 1'!E23</f>
        <v>M6</v>
      </c>
      <c r="F11" s="116">
        <f>'Pulje 1'!F23</f>
        <v>23084</v>
      </c>
      <c r="G11">
        <f>'Pulje 1'!G23</f>
        <v>14</v>
      </c>
      <c r="H11" t="str">
        <f>'Pulje 1'!H23</f>
        <v>Bjørnar Olsen</v>
      </c>
      <c r="I11" t="str">
        <f>'Pulje 1'!I23</f>
        <v>Grenland Atletklubb</v>
      </c>
      <c r="J11">
        <f>'Pulje 1'!J23</f>
        <v>88</v>
      </c>
      <c r="K11">
        <f>'Pulje 1'!K23</f>
        <v>92</v>
      </c>
      <c r="L11">
        <f>'Pulje 1'!L23</f>
        <v>-94</v>
      </c>
      <c r="M11">
        <f>'Pulje 1'!M23</f>
        <v>104</v>
      </c>
      <c r="N11">
        <f>'Pulje 1'!N23</f>
        <v>-109</v>
      </c>
      <c r="O11">
        <f>'Pulje 1'!O23</f>
        <v>109</v>
      </c>
      <c r="P11">
        <f>'Pulje 1'!P23</f>
        <v>92</v>
      </c>
      <c r="Q11">
        <f>'Pulje 1'!Q23</f>
        <v>109</v>
      </c>
      <c r="R11">
        <f>'Pulje 1'!R23</f>
        <v>201</v>
      </c>
      <c r="S11">
        <f>'Pulje 1'!S23</f>
        <v>257.71254076923049</v>
      </c>
      <c r="T11">
        <f>'Pulje 1'!T23</f>
        <v>390.17678672461494</v>
      </c>
      <c r="U11" t="str">
        <f>LEFT(Table1[[#This Row],[Kat]],1)</f>
        <v>M</v>
      </c>
      <c r="V11" t="s">
        <v>167</v>
      </c>
    </row>
    <row r="12" spans="1:22">
      <c r="A12" t="s">
        <v>157</v>
      </c>
      <c r="B12">
        <f>'Pulje 1'!B24</f>
        <v>1963002</v>
      </c>
      <c r="C12" s="41">
        <f>'Pulje 1'!C24</f>
        <v>89</v>
      </c>
      <c r="D12">
        <f>'Pulje 1'!D24</f>
        <v>83.5</v>
      </c>
      <c r="E12" t="str">
        <f>'Pulje 1'!E24</f>
        <v>M6</v>
      </c>
      <c r="F12" s="116">
        <f>'Pulje 1'!F24</f>
        <v>23243</v>
      </c>
      <c r="G12">
        <f>'Pulje 1'!G24</f>
        <v>15</v>
      </c>
      <c r="H12" t="str">
        <f>'Pulje 1'!H24</f>
        <v>Jørn Helgheim</v>
      </c>
      <c r="I12" t="str">
        <f>'Pulje 1'!I24</f>
        <v>Tambarskjelvar IL</v>
      </c>
      <c r="J12">
        <f>'Pulje 1'!J24</f>
        <v>45</v>
      </c>
      <c r="K12">
        <f>'Pulje 1'!K24</f>
        <v>50</v>
      </c>
      <c r="L12">
        <f>'Pulje 1'!L24</f>
        <v>-54</v>
      </c>
      <c r="M12">
        <f>'Pulje 1'!M24</f>
        <v>55</v>
      </c>
      <c r="N12">
        <f>'Pulje 1'!N24</f>
        <v>60</v>
      </c>
      <c r="O12">
        <f>'Pulje 1'!O24</f>
        <v>65</v>
      </c>
      <c r="P12">
        <f>'Pulje 1'!P24</f>
        <v>50</v>
      </c>
      <c r="Q12">
        <f>'Pulje 1'!Q24</f>
        <v>65</v>
      </c>
      <c r="R12">
        <f>'Pulje 1'!R24</f>
        <v>115</v>
      </c>
      <c r="S12">
        <f>'Pulje 1'!S24</f>
        <v>143.58664693701692</v>
      </c>
      <c r="T12">
        <f>'Pulje 1'!T24</f>
        <v>217.39018346264362</v>
      </c>
      <c r="U12" t="str">
        <f>LEFT(Table1[[#This Row],[Kat]],1)</f>
        <v>M</v>
      </c>
      <c r="V12" t="s">
        <v>167</v>
      </c>
    </row>
    <row r="13" spans="1:22">
      <c r="A13" t="s">
        <v>159</v>
      </c>
      <c r="B13">
        <f>'Pulje 2'!B9</f>
        <v>1964005</v>
      </c>
      <c r="C13" s="41">
        <f>'Pulje 2'!C9</f>
        <v>76</v>
      </c>
      <c r="D13">
        <f>'Pulje 2'!D9</f>
        <v>74.33</v>
      </c>
      <c r="E13" t="str">
        <f>'Pulje 2'!E9</f>
        <v>K5</v>
      </c>
      <c r="F13" s="116">
        <f>'Pulje 2'!F9</f>
        <v>23735</v>
      </c>
      <c r="G13">
        <f>'Pulje 2'!G9</f>
        <v>16</v>
      </c>
      <c r="H13" t="str">
        <f>'Pulje 2'!H9</f>
        <v>Margit Skjervheim</v>
      </c>
      <c r="I13" t="str">
        <f>'Pulje 2'!I9</f>
        <v>AK Bjørgvin</v>
      </c>
      <c r="J13">
        <f>'Pulje 2'!J9</f>
        <v>45</v>
      </c>
      <c r="K13">
        <f>'Pulje 2'!K9</f>
        <v>48</v>
      </c>
      <c r="L13">
        <f>'Pulje 2'!L9</f>
        <v>-50</v>
      </c>
      <c r="M13">
        <f>'Pulje 2'!M9</f>
        <v>55</v>
      </c>
      <c r="N13">
        <f>'Pulje 2'!N9</f>
        <v>58</v>
      </c>
      <c r="O13">
        <f>'Pulje 2'!O9</f>
        <v>60</v>
      </c>
      <c r="P13">
        <f>'Pulje 2'!P9</f>
        <v>48</v>
      </c>
      <c r="Q13">
        <f>'Pulje 2'!Q9</f>
        <v>60</v>
      </c>
      <c r="R13">
        <f>'Pulje 2'!R9</f>
        <v>108</v>
      </c>
      <c r="S13">
        <f>'Pulje 2'!S9</f>
        <v>129.37405442586891</v>
      </c>
      <c r="T13">
        <f>'Pulje 2'!T9</f>
        <v>215.40780061907174</v>
      </c>
      <c r="U13" t="str">
        <f>LEFT(Table1[[#This Row],[Kat]],1)</f>
        <v>K</v>
      </c>
      <c r="V13" t="s">
        <v>180</v>
      </c>
    </row>
    <row r="14" spans="1:22">
      <c r="A14" t="s">
        <v>159</v>
      </c>
      <c r="B14">
        <f>'Pulje 2'!B10</f>
        <v>1966001</v>
      </c>
      <c r="C14" s="41">
        <f>'Pulje 2'!C10</f>
        <v>87</v>
      </c>
      <c r="D14">
        <f>'Pulje 2'!D10</f>
        <v>84.85</v>
      </c>
      <c r="E14" t="str">
        <f>'Pulje 2'!E10</f>
        <v>K5</v>
      </c>
      <c r="F14" s="116">
        <f>'Pulje 2'!F10</f>
        <v>24386</v>
      </c>
      <c r="G14">
        <f>'Pulje 2'!G10</f>
        <v>17</v>
      </c>
      <c r="H14" t="str">
        <f>'Pulje 2'!H10</f>
        <v>Rita Alnes</v>
      </c>
      <c r="I14" t="str">
        <f>'Pulje 2'!I10</f>
        <v>Christiania AK</v>
      </c>
      <c r="J14">
        <f>'Pulje 2'!J10</f>
        <v>48</v>
      </c>
      <c r="K14">
        <f>'Pulje 2'!K10</f>
        <v>-52</v>
      </c>
      <c r="L14">
        <f>'Pulje 2'!L10</f>
        <v>52</v>
      </c>
      <c r="M14">
        <f>'Pulje 2'!M10</f>
        <v>60</v>
      </c>
      <c r="N14">
        <f>'Pulje 2'!N10</f>
        <v>-63</v>
      </c>
      <c r="O14">
        <f>'Pulje 2'!O10</f>
        <v>63</v>
      </c>
      <c r="P14">
        <f>'Pulje 2'!P10</f>
        <v>52</v>
      </c>
      <c r="Q14">
        <f>'Pulje 2'!Q10</f>
        <v>63</v>
      </c>
      <c r="R14">
        <f>'Pulje 2'!R10</f>
        <v>115</v>
      </c>
      <c r="S14">
        <f>'Pulje 2'!S10</f>
        <v>129.76523550941363</v>
      </c>
      <c r="T14">
        <f>'Pulje 2'!T10</f>
        <v>205.67789828242059</v>
      </c>
      <c r="U14" t="str">
        <f>LEFT(Table1[[#This Row],[Kat]],1)</f>
        <v>K</v>
      </c>
      <c r="V14" t="s">
        <v>167</v>
      </c>
    </row>
    <row r="15" spans="1:22">
      <c r="A15" t="s">
        <v>159</v>
      </c>
      <c r="B15">
        <f>'Pulje 2'!B12</f>
        <v>1970003</v>
      </c>
      <c r="C15" s="41">
        <f>'Pulje 2'!C12</f>
        <v>71</v>
      </c>
      <c r="D15">
        <f>'Pulje 2'!D12</f>
        <v>69.400000000000006</v>
      </c>
      <c r="E15" t="str">
        <f>'Pulje 2'!E12</f>
        <v>K4</v>
      </c>
      <c r="F15" s="116">
        <f>'Pulje 2'!F12</f>
        <v>25668</v>
      </c>
      <c r="G15">
        <f>'Pulje 2'!G12</f>
        <v>18</v>
      </c>
      <c r="H15" t="str">
        <f>'Pulje 2'!H12</f>
        <v>Jorunn Meling Monsen</v>
      </c>
      <c r="I15" t="str">
        <f>'Pulje 2'!I12</f>
        <v>Stavanger VK</v>
      </c>
      <c r="J15">
        <f>'Pulje 2'!J12</f>
        <v>25</v>
      </c>
      <c r="K15">
        <f>'Pulje 2'!K12</f>
        <v>-28</v>
      </c>
      <c r="L15">
        <f>'Pulje 2'!L12</f>
        <v>-28</v>
      </c>
      <c r="M15">
        <f>'Pulje 2'!M12</f>
        <v>30</v>
      </c>
      <c r="N15">
        <f>'Pulje 2'!N12</f>
        <v>35</v>
      </c>
      <c r="O15">
        <f>'Pulje 2'!O12</f>
        <v>-37</v>
      </c>
      <c r="P15">
        <f>'Pulje 2'!P12</f>
        <v>25</v>
      </c>
      <c r="Q15">
        <f>'Pulje 2'!Q12</f>
        <v>35</v>
      </c>
      <c r="R15">
        <f>'Pulje 2'!R12</f>
        <v>60</v>
      </c>
      <c r="S15">
        <f>'Pulje 2'!S12</f>
        <v>74.487396009956555</v>
      </c>
      <c r="T15">
        <f>'Pulje 2'!T12</f>
        <v>106.88941327428766</v>
      </c>
      <c r="U15" t="str">
        <f>LEFT(Table1[[#This Row],[Kat]],1)</f>
        <v>K</v>
      </c>
      <c r="V15" t="s">
        <v>167</v>
      </c>
    </row>
    <row r="16" spans="1:22">
      <c r="A16" t="s">
        <v>159</v>
      </c>
      <c r="B16">
        <f>'Pulje 2'!B13</f>
        <v>1970006</v>
      </c>
      <c r="C16" s="41">
        <f>'Pulje 2'!C13</f>
        <v>76</v>
      </c>
      <c r="D16">
        <f>'Pulje 2'!D13</f>
        <v>75.14</v>
      </c>
      <c r="E16" t="str">
        <f>'Pulje 2'!E13</f>
        <v>K4</v>
      </c>
      <c r="F16" s="116">
        <f>'Pulje 2'!F13</f>
        <v>25787</v>
      </c>
      <c r="G16">
        <f>'Pulje 2'!G13</f>
        <v>19</v>
      </c>
      <c r="H16" t="str">
        <f>'Pulje 2'!H13</f>
        <v>Lindis Heggvik Aune</v>
      </c>
      <c r="I16" t="str">
        <f>'Pulje 2'!I13</f>
        <v>Hitra VK</v>
      </c>
      <c r="J16">
        <f>'Pulje 2'!J13</f>
        <v>25</v>
      </c>
      <c r="K16">
        <f>'Pulje 2'!K13</f>
        <v>27</v>
      </c>
      <c r="L16">
        <f>'Pulje 2'!L13</f>
        <v>29</v>
      </c>
      <c r="M16">
        <f>'Pulje 2'!M13</f>
        <v>35</v>
      </c>
      <c r="N16">
        <f>'Pulje 2'!N13</f>
        <v>38</v>
      </c>
      <c r="O16">
        <f>'Pulje 2'!O13</f>
        <v>-40</v>
      </c>
      <c r="P16">
        <f>'Pulje 2'!P13</f>
        <v>29</v>
      </c>
      <c r="Q16">
        <f>'Pulje 2'!Q13</f>
        <v>38</v>
      </c>
      <c r="R16">
        <f>'Pulje 2'!R13</f>
        <v>67</v>
      </c>
      <c r="S16">
        <f>'Pulje 2'!S13</f>
        <v>79.831976926844689</v>
      </c>
      <c r="T16">
        <f>'Pulje 2'!T13</f>
        <v>114.55888689002214</v>
      </c>
      <c r="U16" t="str">
        <f>LEFT(Table1[[#This Row],[Kat]],1)</f>
        <v>K</v>
      </c>
      <c r="V16" t="s">
        <v>167</v>
      </c>
    </row>
    <row r="17" spans="1:22">
      <c r="A17" t="s">
        <v>159</v>
      </c>
      <c r="B17">
        <f>'Pulje 2'!B14</f>
        <v>1970001</v>
      </c>
      <c r="C17" s="41" t="str">
        <f>'Pulje 2'!C14</f>
        <v>64</v>
      </c>
      <c r="D17">
        <f>'Pulje 2'!D14</f>
        <v>61.03</v>
      </c>
      <c r="E17" t="str">
        <f>'Pulje 2'!E14</f>
        <v>K4</v>
      </c>
      <c r="F17" s="116">
        <f>'Pulje 2'!F14</f>
        <v>25930</v>
      </c>
      <c r="G17">
        <f>'Pulje 2'!G14</f>
        <v>20</v>
      </c>
      <c r="H17" t="str">
        <f>'Pulje 2'!H14</f>
        <v>Line Søfteland</v>
      </c>
      <c r="I17" t="str">
        <f>'Pulje 2'!I14</f>
        <v>AK Bjørgvin</v>
      </c>
      <c r="J17">
        <f>'Pulje 2'!J14</f>
        <v>40</v>
      </c>
      <c r="K17">
        <f>'Pulje 2'!K14</f>
        <v>-43</v>
      </c>
      <c r="L17">
        <f>'Pulje 2'!L14</f>
        <v>-43</v>
      </c>
      <c r="M17">
        <f>'Pulje 2'!M14</f>
        <v>53</v>
      </c>
      <c r="N17">
        <f>'Pulje 2'!N14</f>
        <v>56</v>
      </c>
      <c r="O17">
        <f>'Pulje 2'!O14</f>
        <v>-58</v>
      </c>
      <c r="P17">
        <f>'Pulje 2'!P14</f>
        <v>40</v>
      </c>
      <c r="Q17">
        <f>'Pulje 2'!Q14</f>
        <v>56</v>
      </c>
      <c r="R17">
        <f>'Pulje 2'!R14</f>
        <v>96</v>
      </c>
      <c r="S17">
        <f>'Pulje 2'!S14</f>
        <v>128.53055715049567</v>
      </c>
      <c r="T17">
        <f>'Pulje 2'!T14</f>
        <v>184.44134951096129</v>
      </c>
      <c r="U17" t="str">
        <f>LEFT(Table1[[#This Row],[Kat]],1)</f>
        <v>K</v>
      </c>
      <c r="V17" t="s">
        <v>180</v>
      </c>
    </row>
    <row r="18" spans="1:22">
      <c r="A18" t="s">
        <v>159</v>
      </c>
      <c r="B18">
        <f>'Pulje 2'!B15</f>
        <v>1972005</v>
      </c>
      <c r="C18" s="41">
        <f>'Pulje 2'!C15</f>
        <v>64</v>
      </c>
      <c r="D18">
        <f>'Pulje 2'!D15</f>
        <v>62.02</v>
      </c>
      <c r="E18" t="str">
        <f>'Pulje 2'!E15</f>
        <v>K4</v>
      </c>
      <c r="F18" s="116">
        <f>'Pulje 2'!F15</f>
        <v>26454</v>
      </c>
      <c r="G18">
        <f>'Pulje 2'!G15</f>
        <v>21</v>
      </c>
      <c r="H18" t="str">
        <f>'Pulje 2'!H15</f>
        <v>Anita Kristoffersen</v>
      </c>
      <c r="I18" t="str">
        <f>'Pulje 2'!I15</f>
        <v>Stavanger VK</v>
      </c>
      <c r="J18">
        <f>'Pulje 2'!J15</f>
        <v>30</v>
      </c>
      <c r="K18">
        <f>'Pulje 2'!K15</f>
        <v>33</v>
      </c>
      <c r="L18">
        <f>'Pulje 2'!L15</f>
        <v>35</v>
      </c>
      <c r="M18">
        <f>'Pulje 2'!M15</f>
        <v>40</v>
      </c>
      <c r="N18">
        <f>'Pulje 2'!N15</f>
        <v>43</v>
      </c>
      <c r="O18">
        <f>'Pulje 2'!O15</f>
        <v>45</v>
      </c>
      <c r="P18">
        <f>'Pulje 2'!P15</f>
        <v>35</v>
      </c>
      <c r="Q18">
        <f>'Pulje 2'!Q15</f>
        <v>45</v>
      </c>
      <c r="R18">
        <f>'Pulje 2'!R15</f>
        <v>80</v>
      </c>
      <c r="S18">
        <f>'Pulje 2'!S15</f>
        <v>106.03505283693885</v>
      </c>
      <c r="T18">
        <f>'Pulje 2'!T15</f>
        <v>145.16198733376928</v>
      </c>
      <c r="U18" t="str">
        <f>LEFT(Table1[[#This Row],[Kat]],1)</f>
        <v>K</v>
      </c>
      <c r="V18" t="s">
        <v>167</v>
      </c>
    </row>
    <row r="19" spans="1:22">
      <c r="A19" t="s">
        <v>159</v>
      </c>
      <c r="B19">
        <f>'Pulje 2'!B16</f>
        <v>1972006</v>
      </c>
      <c r="C19" s="41" t="str">
        <f>'Pulje 2'!C16</f>
        <v>+87</v>
      </c>
      <c r="D19">
        <f>'Pulje 2'!D16</f>
        <v>88.78</v>
      </c>
      <c r="E19" t="str">
        <f>'Pulje 2'!E16</f>
        <v>K4</v>
      </c>
      <c r="F19" s="116">
        <f>'Pulje 2'!F16</f>
        <v>26394</v>
      </c>
      <c r="G19">
        <f>'Pulje 2'!G16</f>
        <v>22</v>
      </c>
      <c r="H19" t="str">
        <f>'Pulje 2'!H16</f>
        <v>Hege Bekkvik</v>
      </c>
      <c r="I19" t="str">
        <f>'Pulje 2'!I16</f>
        <v>Hitra VK</v>
      </c>
      <c r="J19">
        <f>'Pulje 2'!J16</f>
        <v>23</v>
      </c>
      <c r="K19">
        <f>'Pulje 2'!K16</f>
        <v>25</v>
      </c>
      <c r="L19">
        <f>'Pulje 2'!L16</f>
        <v>27</v>
      </c>
      <c r="M19">
        <f>'Pulje 2'!M16</f>
        <v>33</v>
      </c>
      <c r="N19">
        <f>'Pulje 2'!N16</f>
        <v>35</v>
      </c>
      <c r="O19">
        <f>'Pulje 2'!O16</f>
        <v>38</v>
      </c>
      <c r="P19">
        <f>'Pulje 2'!P16</f>
        <v>27</v>
      </c>
      <c r="Q19">
        <f>'Pulje 2'!Q16</f>
        <v>38</v>
      </c>
      <c r="R19">
        <f>'Pulje 2'!R16</f>
        <v>65</v>
      </c>
      <c r="S19">
        <f>'Pulje 2'!S16</f>
        <v>72.05885401775835</v>
      </c>
      <c r="T19">
        <f>'Pulje 2'!T16</f>
        <v>98.648571150311184</v>
      </c>
      <c r="U19" t="str">
        <f>LEFT(Table1[[#This Row],[Kat]],1)</f>
        <v>K</v>
      </c>
      <c r="V19" t="s">
        <v>167</v>
      </c>
    </row>
    <row r="20" spans="1:22">
      <c r="A20" t="s">
        <v>159</v>
      </c>
      <c r="B20">
        <f>'Pulje 2'!B17</f>
        <v>1973001</v>
      </c>
      <c r="C20" s="41">
        <f>'Pulje 2'!C17</f>
        <v>81</v>
      </c>
      <c r="D20">
        <f>'Pulje 2'!D17</f>
        <v>76.849999999999994</v>
      </c>
      <c r="E20" t="str">
        <f>'Pulje 2'!E17</f>
        <v>K4</v>
      </c>
      <c r="F20" s="116">
        <f>'Pulje 2'!F17</f>
        <v>26917</v>
      </c>
      <c r="G20">
        <f>'Pulje 2'!G17</f>
        <v>23</v>
      </c>
      <c r="H20" t="str">
        <f>'Pulje 2'!H17</f>
        <v>Randi Schei</v>
      </c>
      <c r="I20" t="str">
        <f>'Pulje 2'!I17</f>
        <v>Hitra VK</v>
      </c>
      <c r="J20">
        <f>'Pulje 2'!J17</f>
        <v>25</v>
      </c>
      <c r="K20">
        <f>'Pulje 2'!K17</f>
        <v>27</v>
      </c>
      <c r="L20">
        <f>'Pulje 2'!L17</f>
        <v>29</v>
      </c>
      <c r="M20">
        <f>'Pulje 2'!M17</f>
        <v>40</v>
      </c>
      <c r="N20">
        <f>'Pulje 2'!N17</f>
        <v>43</v>
      </c>
      <c r="O20">
        <f>'Pulje 2'!O17</f>
        <v>45</v>
      </c>
      <c r="P20">
        <f>'Pulje 2'!P17</f>
        <v>29</v>
      </c>
      <c r="Q20">
        <f>'Pulje 2'!Q17</f>
        <v>45</v>
      </c>
      <c r="R20">
        <f>'Pulje 2'!R17</f>
        <v>74</v>
      </c>
      <c r="S20">
        <f>'Pulje 2'!S17</f>
        <v>87.221917871195458</v>
      </c>
      <c r="T20">
        <f>'Pulje 2'!T17</f>
        <v>116.87736994740192</v>
      </c>
      <c r="U20" t="str">
        <f>LEFT(Table1[[#This Row],[Kat]],1)</f>
        <v>K</v>
      </c>
      <c r="V20" t="s">
        <v>167</v>
      </c>
    </row>
    <row r="21" spans="1:22">
      <c r="A21" t="s">
        <v>159</v>
      </c>
      <c r="B21">
        <f>'Pulje 2'!B18</f>
        <v>1973003</v>
      </c>
      <c r="C21" s="41" t="str">
        <f>'Pulje 2'!C18</f>
        <v>81</v>
      </c>
      <c r="D21">
        <f>'Pulje 2'!D18</f>
        <v>76.650000000000006</v>
      </c>
      <c r="E21" t="str">
        <f>'Pulje 2'!E18</f>
        <v>K4</v>
      </c>
      <c r="F21" s="116">
        <f>'Pulje 2'!F18</f>
        <v>26679</v>
      </c>
      <c r="G21">
        <f>'Pulje 2'!G18</f>
        <v>22</v>
      </c>
      <c r="H21" t="str">
        <f>'Pulje 2'!H18</f>
        <v>Hege Norman-Stormbringer</v>
      </c>
      <c r="I21" t="str">
        <f>'Pulje 2'!I18</f>
        <v>Elverum AK</v>
      </c>
      <c r="J21">
        <f>'Pulje 2'!J18</f>
        <v>37</v>
      </c>
      <c r="K21">
        <f>'Pulje 2'!K18</f>
        <v>40</v>
      </c>
      <c r="L21">
        <f>'Pulje 2'!L18</f>
        <v>43</v>
      </c>
      <c r="M21">
        <f>'Pulje 2'!M18</f>
        <v>48</v>
      </c>
      <c r="N21">
        <f>'Pulje 2'!N18</f>
        <v>52</v>
      </c>
      <c r="O21">
        <f>'Pulje 2'!O18</f>
        <v>-55</v>
      </c>
      <c r="P21">
        <f>'Pulje 2'!P18</f>
        <v>43</v>
      </c>
      <c r="Q21">
        <f>'Pulje 2'!Q18</f>
        <v>52</v>
      </c>
      <c r="R21">
        <f>'Pulje 2'!R18</f>
        <v>95</v>
      </c>
      <c r="S21">
        <f>'Pulje 2'!S18</f>
        <v>112.11276012582029</v>
      </c>
      <c r="T21">
        <f>'Pulje 2'!T18</f>
        <v>150.23109856859921</v>
      </c>
      <c r="U21" t="str">
        <f>LEFT(Table1[[#This Row],[Kat]],1)</f>
        <v>K</v>
      </c>
      <c r="V21" t="s">
        <v>167</v>
      </c>
    </row>
    <row r="22" spans="1:22">
      <c r="A22" t="s">
        <v>160</v>
      </c>
      <c r="B22">
        <f>'Pulje 3'!B9</f>
        <v>1964007</v>
      </c>
      <c r="C22" s="41" t="str">
        <f>'Pulje 3'!C9</f>
        <v>81</v>
      </c>
      <c r="D22">
        <f>'Pulje 3'!D9</f>
        <v>74.52</v>
      </c>
      <c r="E22" t="str">
        <f>'Pulje 3'!E9</f>
        <v>M5</v>
      </c>
      <c r="F22" s="116">
        <f>'Pulje 3'!F9</f>
        <v>23444</v>
      </c>
      <c r="G22">
        <f>'Pulje 3'!G9</f>
        <v>25</v>
      </c>
      <c r="H22" t="str">
        <f>'Pulje 3'!H9</f>
        <v>Atle Rønning Kauppinen</v>
      </c>
      <c r="I22" t="str">
        <f>'Pulje 3'!I9</f>
        <v>Grenland Atletklubb</v>
      </c>
      <c r="J22">
        <f>'Pulje 3'!J9</f>
        <v>78</v>
      </c>
      <c r="K22">
        <f>'Pulje 3'!K9</f>
        <v>82</v>
      </c>
      <c r="L22">
        <f>'Pulje 3'!L9</f>
        <v>-84</v>
      </c>
      <c r="M22">
        <f>'Pulje 3'!M9</f>
        <v>102</v>
      </c>
      <c r="N22">
        <f>'Pulje 3'!N9</f>
        <v>110</v>
      </c>
      <c r="O22">
        <f>'Pulje 3'!O9</f>
        <v>-115</v>
      </c>
      <c r="P22">
        <f>'Pulje 3'!P9</f>
        <v>82</v>
      </c>
      <c r="Q22">
        <f>'Pulje 3'!Q9</f>
        <v>110</v>
      </c>
      <c r="R22">
        <f>'Pulje 3'!R9</f>
        <v>192</v>
      </c>
      <c r="S22">
        <f>'Pulje 3'!S9</f>
        <v>255.60582434113701</v>
      </c>
      <c r="T22">
        <f>'Pulje 3'!T9</f>
        <v>380.34146661961188</v>
      </c>
      <c r="U22" t="str">
        <f>LEFT(Table1[[#This Row],[Kat]],1)</f>
        <v>M</v>
      </c>
      <c r="V22" t="s">
        <v>167</v>
      </c>
    </row>
    <row r="23" spans="1:22">
      <c r="A23" t="s">
        <v>160</v>
      </c>
      <c r="B23">
        <f>'Pulje 3'!B10</f>
        <v>1967001</v>
      </c>
      <c r="C23" s="41">
        <f>'Pulje 3'!C10</f>
        <v>109</v>
      </c>
      <c r="D23">
        <f>'Pulje 3'!D10</f>
        <v>103.32</v>
      </c>
      <c r="E23" t="str">
        <f>'Pulje 3'!E10</f>
        <v>M5</v>
      </c>
      <c r="F23" s="116">
        <f>'Pulje 3'!F10</f>
        <v>24484</v>
      </c>
      <c r="G23">
        <f>'Pulje 3'!G10</f>
        <v>26</v>
      </c>
      <c r="H23" t="str">
        <f>'Pulje 3'!H10</f>
        <v>Jøran Herfjord</v>
      </c>
      <c r="I23" t="str">
        <f>'Pulje 3'!I10</f>
        <v>Hitra VK</v>
      </c>
      <c r="J23">
        <f>'Pulje 3'!J10</f>
        <v>90</v>
      </c>
      <c r="K23">
        <f>'Pulje 3'!K10</f>
        <v>95</v>
      </c>
      <c r="L23">
        <f>'Pulje 3'!L10</f>
        <v>-100</v>
      </c>
      <c r="M23">
        <f>'Pulje 3'!M10</f>
        <v>110</v>
      </c>
      <c r="N23">
        <f>'Pulje 3'!N10</f>
        <v>115</v>
      </c>
      <c r="O23">
        <f>'Pulje 3'!O10</f>
        <v>-120</v>
      </c>
      <c r="P23">
        <f>'Pulje 3'!P10</f>
        <v>95</v>
      </c>
      <c r="Q23">
        <f>'Pulje 3'!Q10</f>
        <v>115</v>
      </c>
      <c r="R23">
        <f>'Pulje 3'!R10</f>
        <v>210</v>
      </c>
      <c r="S23">
        <f>'Pulje 3'!S10</f>
        <v>237.67524994753612</v>
      </c>
      <c r="T23">
        <f>'Pulje 3'!T10</f>
        <v>335.35977767597348</v>
      </c>
      <c r="U23" t="str">
        <f>LEFT(Table1[[#This Row],[Kat]],1)</f>
        <v>M</v>
      </c>
      <c r="V23" t="s">
        <v>167</v>
      </c>
    </row>
    <row r="24" spans="1:22">
      <c r="A24" t="s">
        <v>160</v>
      </c>
      <c r="B24">
        <f>'Pulje 3'!B11</f>
        <v>1968002</v>
      </c>
      <c r="C24" s="41">
        <f>'Pulje 3'!C11</f>
        <v>102</v>
      </c>
      <c r="D24">
        <f>'Pulje 3'!D11</f>
        <v>98.68</v>
      </c>
      <c r="E24" t="str">
        <f>'Pulje 3'!E11</f>
        <v>M5</v>
      </c>
      <c r="F24" s="116">
        <f>'Pulje 3'!F11</f>
        <v>25021</v>
      </c>
      <c r="G24">
        <f>'Pulje 3'!G11</f>
        <v>27</v>
      </c>
      <c r="H24" t="str">
        <f>'Pulje 3'!H11</f>
        <v>Dag Rønnevik</v>
      </c>
      <c r="I24" t="str">
        <f>'Pulje 3'!I11</f>
        <v>TysværVK</v>
      </c>
      <c r="J24">
        <f>'Pulje 3'!J11</f>
        <v>70</v>
      </c>
      <c r="K24">
        <f>'Pulje 3'!K11</f>
        <v>75</v>
      </c>
      <c r="L24">
        <f>'Pulje 3'!L11</f>
        <v>-78</v>
      </c>
      <c r="M24">
        <f>'Pulje 3'!M11</f>
        <v>95</v>
      </c>
      <c r="N24">
        <f>'Pulje 3'!N11</f>
        <v>103</v>
      </c>
      <c r="O24">
        <f>'Pulje 3'!O11</f>
        <v>-105</v>
      </c>
      <c r="P24">
        <f>'Pulje 3'!P11</f>
        <v>75</v>
      </c>
      <c r="Q24">
        <f>'Pulje 3'!Q11</f>
        <v>103</v>
      </c>
      <c r="R24">
        <f>'Pulje 3'!R11</f>
        <v>178</v>
      </c>
      <c r="S24">
        <f>'Pulje 3'!S11</f>
        <v>205.27682534886947</v>
      </c>
      <c r="T24">
        <f>'Pulje 3'!T11</f>
        <v>284.30840310818422</v>
      </c>
      <c r="U24" t="str">
        <f>LEFT(Table1[[#This Row],[Kat]],1)</f>
        <v>M</v>
      </c>
      <c r="V24" t="s">
        <v>167</v>
      </c>
    </row>
    <row r="25" spans="1:22">
      <c r="A25" t="s">
        <v>160</v>
      </c>
      <c r="B25">
        <f>'Pulje 3'!B13</f>
        <v>1969004</v>
      </c>
      <c r="C25" s="41">
        <f>'Pulje 3'!C13</f>
        <v>96</v>
      </c>
      <c r="D25">
        <f>'Pulje 3'!D13</f>
        <v>95.11</v>
      </c>
      <c r="E25" t="str">
        <f>'Pulje 3'!E13</f>
        <v>M4</v>
      </c>
      <c r="F25" s="116">
        <f>'Pulje 3'!F13</f>
        <v>25366</v>
      </c>
      <c r="G25">
        <f>'Pulje 3'!G13</f>
        <v>28</v>
      </c>
      <c r="H25" t="str">
        <f>'Pulje 3'!H13</f>
        <v>Lars -Thomas Grønlien</v>
      </c>
      <c r="I25" t="str">
        <f>'Pulje 3'!I13</f>
        <v>Oslo AK</v>
      </c>
      <c r="J25">
        <f>'Pulje 3'!J13</f>
        <v>-78</v>
      </c>
      <c r="K25">
        <f>'Pulje 3'!K13</f>
        <v>78</v>
      </c>
      <c r="L25">
        <f>'Pulje 3'!L13</f>
        <v>-82</v>
      </c>
      <c r="M25">
        <f>'Pulje 3'!M13</f>
        <v>-95</v>
      </c>
      <c r="N25">
        <f>'Pulje 3'!N13</f>
        <v>95</v>
      </c>
      <c r="O25">
        <f>'Pulje 3'!O13</f>
        <v>-102</v>
      </c>
      <c r="P25">
        <f>'Pulje 3'!P13</f>
        <v>78</v>
      </c>
      <c r="Q25">
        <f>'Pulje 3'!Q13</f>
        <v>95</v>
      </c>
      <c r="R25">
        <f>'Pulje 3'!R13</f>
        <v>173</v>
      </c>
      <c r="S25">
        <f>'Pulje 3'!S13</f>
        <v>202.73184405269171</v>
      </c>
      <c r="T25">
        <f>'Pulje 3'!T13</f>
        <v>275.91803975571344</v>
      </c>
      <c r="U25" t="str">
        <f>LEFT(Table1[[#This Row],[Kat]],1)</f>
        <v>M</v>
      </c>
      <c r="V25" t="s">
        <v>167</v>
      </c>
    </row>
    <row r="26" spans="1:22">
      <c r="A26" t="s">
        <v>160</v>
      </c>
      <c r="B26">
        <f>'Pulje 3'!B15</f>
        <v>1970005</v>
      </c>
      <c r="C26" s="41">
        <f>'Pulje 3'!C15</f>
        <v>67</v>
      </c>
      <c r="D26">
        <f>'Pulje 3'!D15</f>
        <v>65.2</v>
      </c>
      <c r="E26" t="str">
        <f>'Pulje 3'!E15</f>
        <v>M4</v>
      </c>
      <c r="F26" s="116">
        <f>'Pulje 3'!F15</f>
        <v>25588</v>
      </c>
      <c r="G26">
        <f>'Pulje 3'!G15</f>
        <v>30</v>
      </c>
      <c r="H26" t="str">
        <f>'Pulje 3'!H15</f>
        <v>Ståle Eriksen</v>
      </c>
      <c r="I26" t="str">
        <f>'Pulje 3'!I15</f>
        <v>Alta AK</v>
      </c>
      <c r="J26">
        <f>'Pulje 3'!J15</f>
        <v>-75</v>
      </c>
      <c r="K26">
        <f>'Pulje 3'!K15</f>
        <v>75</v>
      </c>
      <c r="L26">
        <f>'Pulje 3'!L15</f>
        <v>77</v>
      </c>
      <c r="M26">
        <f>'Pulje 3'!M15</f>
        <v>85</v>
      </c>
      <c r="N26">
        <f>'Pulje 3'!N15</f>
        <v>88</v>
      </c>
      <c r="O26">
        <f>'Pulje 3'!O15</f>
        <v>90</v>
      </c>
      <c r="P26">
        <f>'Pulje 3'!P15</f>
        <v>77</v>
      </c>
      <c r="Q26">
        <f>'Pulje 3'!Q15</f>
        <v>90</v>
      </c>
      <c r="R26">
        <f>'Pulje 3'!R15</f>
        <v>167</v>
      </c>
      <c r="S26">
        <f>'Pulje 3'!S15</f>
        <v>242.21402306733856</v>
      </c>
      <c r="T26">
        <f>'Pulje 3'!T15</f>
        <v>324.08236286409903</v>
      </c>
      <c r="U26" t="str">
        <f>LEFT(Table1[[#This Row],[Kat]],1)</f>
        <v>M</v>
      </c>
      <c r="V26" t="s">
        <v>167</v>
      </c>
    </row>
    <row r="27" spans="1:22">
      <c r="A27" t="s">
        <v>160</v>
      </c>
      <c r="B27">
        <f>'Pulje 3'!B16</f>
        <v>1971007</v>
      </c>
      <c r="C27" s="41" t="str">
        <f>'Pulje 3'!C16</f>
        <v>102</v>
      </c>
      <c r="D27">
        <f>'Pulje 3'!D16</f>
        <v>101.72</v>
      </c>
      <c r="E27" t="str">
        <f>'Pulje 3'!E16</f>
        <v>M4</v>
      </c>
      <c r="F27" s="116">
        <f>'Pulje 3'!F16</f>
        <v>26186</v>
      </c>
      <c r="G27">
        <f>'Pulje 3'!G16</f>
        <v>31</v>
      </c>
      <c r="H27" t="str">
        <f>'Pulje 3'!H16</f>
        <v>Cornelius Wiedswang</v>
      </c>
      <c r="I27" t="str">
        <f>'Pulje 3'!I16</f>
        <v>Oslo AK</v>
      </c>
      <c r="J27">
        <f>'Pulje 3'!J16</f>
        <v>56</v>
      </c>
      <c r="K27">
        <f>'Pulje 3'!K16</f>
        <v>60</v>
      </c>
      <c r="L27">
        <f>'Pulje 3'!L16</f>
        <v>63</v>
      </c>
      <c r="M27">
        <f>'Pulje 3'!M16</f>
        <v>70</v>
      </c>
      <c r="N27">
        <f>'Pulje 3'!N16</f>
        <v>75</v>
      </c>
      <c r="O27">
        <f>'Pulje 3'!O16</f>
        <v>77</v>
      </c>
      <c r="P27">
        <f>'Pulje 3'!P16</f>
        <v>63</v>
      </c>
      <c r="Q27">
        <f>'Pulje 3'!Q16</f>
        <v>77</v>
      </c>
      <c r="R27">
        <f>'Pulje 3'!R16</f>
        <v>140</v>
      </c>
      <c r="S27">
        <f>'Pulje 3'!S16</f>
        <v>159.44032763417886</v>
      </c>
      <c r="T27">
        <f>'Pulje 3'!T16</f>
        <v>209.8234711665794</v>
      </c>
      <c r="U27" t="str">
        <f>LEFT(Table1[[#This Row],[Kat]],1)</f>
        <v>M</v>
      </c>
      <c r="V27" t="s">
        <v>167</v>
      </c>
    </row>
    <row r="28" spans="1:22">
      <c r="A28" t="s">
        <v>160</v>
      </c>
      <c r="B28">
        <f>'Pulje 3'!B17</f>
        <v>1972004</v>
      </c>
      <c r="C28" s="41" t="str">
        <f>'Pulje 3'!C17</f>
        <v>89</v>
      </c>
      <c r="D28">
        <f>'Pulje 3'!D17</f>
        <v>82.31</v>
      </c>
      <c r="E28" t="str">
        <f>'Pulje 3'!E17</f>
        <v>M4</v>
      </c>
      <c r="F28" s="116">
        <f>'Pulje 3'!F17</f>
        <v>26413</v>
      </c>
      <c r="G28">
        <f>'Pulje 3'!G17</f>
        <v>32</v>
      </c>
      <c r="H28" t="str">
        <f>'Pulje 3'!H17</f>
        <v>Odd Gunnar Røyseth</v>
      </c>
      <c r="I28" t="str">
        <f>'Pulje 3'!I17</f>
        <v>Tambarskjelvar IL</v>
      </c>
      <c r="J28">
        <f>'Pulje 3'!J17</f>
        <v>95</v>
      </c>
      <c r="K28">
        <f>'Pulje 3'!K17</f>
        <v>100</v>
      </c>
      <c r="L28">
        <f>'Pulje 3'!L17</f>
        <v>103</v>
      </c>
      <c r="M28">
        <f>'Pulje 3'!M17</f>
        <v>115</v>
      </c>
      <c r="N28">
        <f>'Pulje 3'!N17</f>
        <v>120</v>
      </c>
      <c r="O28">
        <f>'Pulje 3'!O17</f>
        <v>125</v>
      </c>
      <c r="P28">
        <f>'Pulje 3'!P17</f>
        <v>103</v>
      </c>
      <c r="Q28">
        <f>'Pulje 3'!Q17</f>
        <v>125</v>
      </c>
      <c r="R28">
        <f>'Pulje 3'!R17</f>
        <v>228</v>
      </c>
      <c r="S28">
        <f>'Pulje 3'!S17</f>
        <v>286.86026664933439</v>
      </c>
      <c r="T28">
        <f>'Pulje 3'!T17</f>
        <v>372.05776584418669</v>
      </c>
      <c r="U28" t="str">
        <f>LEFT(Table1[[#This Row],[Kat]],1)</f>
        <v>M</v>
      </c>
      <c r="V28" t="s">
        <v>167</v>
      </c>
    </row>
    <row r="29" spans="1:22">
      <c r="A29" t="s">
        <v>160</v>
      </c>
      <c r="B29">
        <f>'Pulje 3'!B18</f>
        <v>1971003</v>
      </c>
      <c r="C29" s="41" t="str">
        <f>'Pulje 3'!C18</f>
        <v>89</v>
      </c>
      <c r="D29">
        <f>'Pulje 3'!D18</f>
        <v>84.96</v>
      </c>
      <c r="E29" t="str">
        <f>'Pulje 3'!E18</f>
        <v>M4</v>
      </c>
      <c r="F29" s="116">
        <f>'Pulje 3'!F18</f>
        <v>26277</v>
      </c>
      <c r="G29">
        <f>'Pulje 3'!G18</f>
        <v>33</v>
      </c>
      <c r="H29" t="str">
        <f>'Pulje 3'!H18</f>
        <v>Roar Aune</v>
      </c>
      <c r="I29" t="str">
        <f>'Pulje 3'!I18</f>
        <v>Hitra VK</v>
      </c>
      <c r="J29">
        <f>'Pulje 3'!J18</f>
        <v>38</v>
      </c>
      <c r="K29">
        <f>'Pulje 3'!K18</f>
        <v>41</v>
      </c>
      <c r="L29">
        <f>'Pulje 3'!L18</f>
        <v>44</v>
      </c>
      <c r="M29">
        <f>'Pulje 3'!M18</f>
        <v>48</v>
      </c>
      <c r="N29">
        <f>'Pulje 3'!N18</f>
        <v>51</v>
      </c>
      <c r="O29">
        <f>'Pulje 3'!O18</f>
        <v>54</v>
      </c>
      <c r="P29">
        <f>'Pulje 3'!P18</f>
        <v>44</v>
      </c>
      <c r="Q29">
        <f>'Pulje 3'!Q18</f>
        <v>54</v>
      </c>
      <c r="R29">
        <f>'Pulje 3'!R18</f>
        <v>98</v>
      </c>
      <c r="S29">
        <f>'Pulje 3'!S18</f>
        <v>121.25753477680183</v>
      </c>
      <c r="T29">
        <f>'Pulje 3'!T18</f>
        <v>159.57491576627123</v>
      </c>
      <c r="U29" t="str">
        <f>LEFT(Table1[[#This Row],[Kat]],1)</f>
        <v>M</v>
      </c>
      <c r="V29" t="s">
        <v>167</v>
      </c>
    </row>
    <row r="30" spans="1:22">
      <c r="A30" t="s">
        <v>160</v>
      </c>
      <c r="B30">
        <f>'Pulje 3'!B19</f>
        <v>1973011</v>
      </c>
      <c r="C30" s="41" t="str">
        <f>'Pulje 3'!C19</f>
        <v>102</v>
      </c>
      <c r="D30">
        <f>'Pulje 3'!D19</f>
        <v>99.85</v>
      </c>
      <c r="E30" t="str">
        <f>'Pulje 3'!E19</f>
        <v>M4</v>
      </c>
      <c r="F30" s="116">
        <f>'Pulje 3'!F19</f>
        <v>26828</v>
      </c>
      <c r="G30">
        <f>'Pulje 3'!G19</f>
        <v>34</v>
      </c>
      <c r="H30" t="str">
        <f>'Pulje 3'!H19</f>
        <v>John Kåre Monsen</v>
      </c>
      <c r="I30" t="str">
        <f>'Pulje 3'!I19</f>
        <v>Stavanger VK</v>
      </c>
      <c r="J30">
        <f>'Pulje 3'!J19</f>
        <v>75</v>
      </c>
      <c r="K30">
        <f>'Pulje 3'!K19</f>
        <v>-80</v>
      </c>
      <c r="L30">
        <f>'Pulje 3'!L19</f>
        <v>80</v>
      </c>
      <c r="M30">
        <f>'Pulje 3'!M19</f>
        <v>85</v>
      </c>
      <c r="N30">
        <f>'Pulje 3'!N19</f>
        <v>90</v>
      </c>
      <c r="O30">
        <f>'Pulje 3'!O19</f>
        <v>-95</v>
      </c>
      <c r="P30">
        <f>'Pulje 3'!P19</f>
        <v>80</v>
      </c>
      <c r="Q30">
        <f>'Pulje 3'!Q19</f>
        <v>90</v>
      </c>
      <c r="R30">
        <f>'Pulje 3'!R19</f>
        <v>170</v>
      </c>
      <c r="S30">
        <f>'Pulje 3'!S19</f>
        <v>195.08413937850494</v>
      </c>
      <c r="T30">
        <f>'Pulje 3'!T19</f>
        <v>249.5126142651078</v>
      </c>
      <c r="U30" t="str">
        <f>LEFT(Table1[[#This Row],[Kat]],1)</f>
        <v>M</v>
      </c>
      <c r="V30" t="s">
        <v>167</v>
      </c>
    </row>
    <row r="31" spans="1:22">
      <c r="A31" t="s">
        <v>160</v>
      </c>
      <c r="B31">
        <f>'Pulje 3'!B21</f>
        <v>1973004</v>
      </c>
      <c r="C31" s="41">
        <f>'Pulje 3'!C21</f>
        <v>89</v>
      </c>
      <c r="D31">
        <f>'Pulje 3'!D21</f>
        <v>88.32</v>
      </c>
      <c r="E31" t="str">
        <f>'Pulje 3'!E21</f>
        <v>M4</v>
      </c>
      <c r="F31" s="116">
        <f>'Pulje 3'!F21</f>
        <v>26977</v>
      </c>
      <c r="G31">
        <f>'Pulje 3'!G21</f>
        <v>50</v>
      </c>
      <c r="H31" t="str">
        <f>'Pulje 3'!H21</f>
        <v>Endre Dolata Gundersen</v>
      </c>
      <c r="I31" t="str">
        <f>'Pulje 3'!I21</f>
        <v>Bryggen AK</v>
      </c>
      <c r="J31">
        <f>'Pulje 3'!J21</f>
        <v>-75</v>
      </c>
      <c r="K31">
        <f>'Pulje 3'!K21</f>
        <v>75</v>
      </c>
      <c r="L31">
        <f>'Pulje 3'!L21</f>
        <v>80</v>
      </c>
      <c r="M31">
        <f>'Pulje 3'!M21</f>
        <v>95</v>
      </c>
      <c r="N31">
        <f>'Pulje 3'!N21</f>
        <v>100</v>
      </c>
      <c r="O31">
        <f>'Pulje 3'!O21</f>
        <v>-105</v>
      </c>
      <c r="P31">
        <f>'Pulje 3'!P21</f>
        <v>80</v>
      </c>
      <c r="Q31">
        <f>'Pulje 3'!Q21</f>
        <v>100</v>
      </c>
      <c r="R31">
        <f>'Pulje 3'!R21</f>
        <v>180</v>
      </c>
      <c r="S31">
        <f>'Pulje 3'!S21</f>
        <v>218.39880220552803</v>
      </c>
      <c r="T31">
        <f>'Pulje 3'!T21</f>
        <v>279.33206802087034</v>
      </c>
      <c r="U31" t="str">
        <f>LEFT(Table1[[#This Row],[Kat]],1)</f>
        <v>M</v>
      </c>
      <c r="V31" t="s">
        <v>167</v>
      </c>
    </row>
    <row r="32" spans="1:22">
      <c r="A32" t="s">
        <v>164</v>
      </c>
      <c r="B32">
        <f>'Pulje 4'!B9</f>
        <v>1975001</v>
      </c>
      <c r="C32">
        <f>'Pulje 4'!C9</f>
        <v>87</v>
      </c>
      <c r="D32">
        <f>'Pulje 4'!D9</f>
        <v>82.76</v>
      </c>
      <c r="E32" t="str">
        <f>'Pulje 4'!E9</f>
        <v>K3</v>
      </c>
      <c r="F32" s="116">
        <f>'Pulje 4'!F9</f>
        <v>27503</v>
      </c>
      <c r="G32">
        <f>'Pulje 4'!G9</f>
        <v>0</v>
      </c>
      <c r="H32" t="str">
        <f>'Pulje 4'!H9</f>
        <v>Monika Zakrzewska</v>
      </c>
      <c r="I32" t="str">
        <f>'Pulje 4'!I9</f>
        <v>Tysvær VK</v>
      </c>
      <c r="J32">
        <f>'Pulje 4'!J9</f>
        <v>41</v>
      </c>
      <c r="K32">
        <f>'Pulje 4'!K9</f>
        <v>44</v>
      </c>
      <c r="L32">
        <f>'Pulje 4'!L9</f>
        <v>-47</v>
      </c>
      <c r="M32">
        <f>'Pulje 4'!M9</f>
        <v>61</v>
      </c>
      <c r="N32">
        <f>'Pulje 4'!N9</f>
        <v>-65</v>
      </c>
      <c r="O32">
        <f>'Pulje 4'!O9</f>
        <v>65</v>
      </c>
      <c r="P32">
        <f>'Pulje 4'!P9</f>
        <v>44</v>
      </c>
      <c r="Q32">
        <f>'Pulje 4'!Q9</f>
        <v>65</v>
      </c>
      <c r="R32">
        <f>'Pulje 4'!R9</f>
        <v>109</v>
      </c>
      <c r="S32">
        <f>'Pulje 4'!S9</f>
        <v>124.27421329196667</v>
      </c>
      <c r="T32">
        <f>'Pulje 4'!T9</f>
        <v>160.06518672005308</v>
      </c>
      <c r="U32" t="str">
        <f>LEFT(Table1[[#This Row],[Kat]],1)</f>
        <v>K</v>
      </c>
      <c r="V32" t="s">
        <v>167</v>
      </c>
    </row>
    <row r="33" spans="1:22">
      <c r="A33" t="s">
        <v>164</v>
      </c>
      <c r="B33">
        <f>'Pulje 4'!B12</f>
        <v>1977002</v>
      </c>
      <c r="C33">
        <f>'Pulje 4'!C12</f>
        <v>71</v>
      </c>
      <c r="D33">
        <f>'Pulje 4'!D12</f>
        <v>66.52</v>
      </c>
      <c r="E33" t="str">
        <f>'Pulje 4'!E12</f>
        <v>K3</v>
      </c>
      <c r="F33" s="116">
        <f>'Pulje 4'!F12</f>
        <v>28267</v>
      </c>
      <c r="G33">
        <f>'Pulje 4'!G12</f>
        <v>0</v>
      </c>
      <c r="H33" t="str">
        <f>'Pulje 4'!H12</f>
        <v>Hege E. Grønland</v>
      </c>
      <c r="I33" t="str">
        <f>'Pulje 4'!I12</f>
        <v>Elverum AK</v>
      </c>
      <c r="J33">
        <f>'Pulje 4'!J12</f>
        <v>30</v>
      </c>
      <c r="K33">
        <f>'Pulje 4'!K12</f>
        <v>33</v>
      </c>
      <c r="L33">
        <f>'Pulje 4'!L12</f>
        <v>35</v>
      </c>
      <c r="M33">
        <f>'Pulje 4'!M12</f>
        <v>45</v>
      </c>
      <c r="N33">
        <f>'Pulje 4'!N12</f>
        <v>48</v>
      </c>
      <c r="O33">
        <f>'Pulje 4'!O12</f>
        <v>52</v>
      </c>
      <c r="P33">
        <f>'Pulje 4'!P12</f>
        <v>35</v>
      </c>
      <c r="Q33">
        <f>'Pulje 4'!Q12</f>
        <v>52</v>
      </c>
      <c r="R33">
        <f>'Pulje 4'!R12</f>
        <v>87</v>
      </c>
      <c r="S33">
        <f>'Pulje 4'!S12</f>
        <v>110.59282700630304</v>
      </c>
      <c r="T33">
        <f>'Pulje 4'!T12</f>
        <v>137.57747679584099</v>
      </c>
      <c r="U33" t="str">
        <f>LEFT(Table1[[#This Row],[Kat]],1)</f>
        <v>K</v>
      </c>
      <c r="V33" t="s">
        <v>167</v>
      </c>
    </row>
    <row r="34" spans="1:22">
      <c r="A34" t="s">
        <v>164</v>
      </c>
      <c r="B34">
        <f>'Pulje 4'!B14</f>
        <v>1980006</v>
      </c>
      <c r="C34">
        <f>'Pulje 4'!C14</f>
        <v>64</v>
      </c>
      <c r="D34">
        <f>'Pulje 4'!D14</f>
        <v>63.9</v>
      </c>
      <c r="E34" t="str">
        <f>'Pulje 4'!E14</f>
        <v>K2</v>
      </c>
      <c r="F34" s="116">
        <f>'Pulje 4'!F14</f>
        <v>29339</v>
      </c>
      <c r="G34">
        <f>'Pulje 4'!G14</f>
        <v>0</v>
      </c>
      <c r="H34" t="str">
        <f>'Pulje 4'!H14</f>
        <v>Camilla Pedersen</v>
      </c>
      <c r="I34" t="str">
        <f>'Pulje 4'!I14</f>
        <v>Christiania AK</v>
      </c>
      <c r="J34">
        <f>'Pulje 4'!J14</f>
        <v>-48</v>
      </c>
      <c r="K34">
        <f>'Pulje 4'!K14</f>
        <v>48</v>
      </c>
      <c r="L34">
        <f>'Pulje 4'!L14</f>
        <v>51</v>
      </c>
      <c r="M34">
        <f>'Pulje 4'!M14</f>
        <v>63</v>
      </c>
      <c r="N34">
        <f>'Pulje 4'!N14</f>
        <v>67</v>
      </c>
      <c r="O34">
        <f>'Pulje 4'!O14</f>
        <v>-70</v>
      </c>
      <c r="P34">
        <f>'Pulje 4'!P14</f>
        <v>51</v>
      </c>
      <c r="Q34">
        <f>'Pulje 4'!Q14</f>
        <v>67</v>
      </c>
      <c r="R34">
        <f>'Pulje 4'!R14</f>
        <v>118</v>
      </c>
      <c r="S34">
        <f>'Pulje 4'!S14</f>
        <v>153.57649593110264</v>
      </c>
      <c r="T34">
        <f>'Pulje 4'!T14</f>
        <v>182.29530067021884</v>
      </c>
      <c r="U34" t="str">
        <f>LEFT(Table1[[#This Row],[Kat]],1)</f>
        <v>K</v>
      </c>
      <c r="V34" t="s">
        <v>167</v>
      </c>
    </row>
    <row r="35" spans="1:22">
      <c r="A35" t="s">
        <v>164</v>
      </c>
      <c r="B35">
        <f>'Pulje 4'!B16</f>
        <v>1983008</v>
      </c>
      <c r="C35">
        <f>'Pulje 4'!C16</f>
        <v>64</v>
      </c>
      <c r="D35">
        <f>'Pulje 4'!D16</f>
        <v>61.27</v>
      </c>
      <c r="E35" t="str">
        <f>'Pulje 4'!E16</f>
        <v>K2</v>
      </c>
      <c r="F35" s="116">
        <f>'Pulje 4'!F16</f>
        <v>30529</v>
      </c>
      <c r="G35">
        <f>'Pulje 4'!G16</f>
        <v>0</v>
      </c>
      <c r="H35" t="str">
        <f>'Pulje 4'!H16</f>
        <v>Nhu Tran</v>
      </c>
      <c r="I35" t="str">
        <f>'Pulje 4'!I16</f>
        <v>Stavanger VK</v>
      </c>
      <c r="J35">
        <f>'Pulje 4'!J16</f>
        <v>-48</v>
      </c>
      <c r="K35">
        <f>'Pulje 4'!K16</f>
        <v>48</v>
      </c>
      <c r="L35">
        <f>'Pulje 4'!L16</f>
        <v>51</v>
      </c>
      <c r="M35">
        <f>'Pulje 4'!M16</f>
        <v>-68</v>
      </c>
      <c r="N35">
        <f>'Pulje 4'!N16</f>
        <v>68</v>
      </c>
      <c r="O35">
        <f>'Pulje 4'!O16</f>
        <v>70</v>
      </c>
      <c r="P35">
        <f>'Pulje 4'!P16</f>
        <v>51</v>
      </c>
      <c r="Q35">
        <f>'Pulje 4'!Q16</f>
        <v>70</v>
      </c>
      <c r="R35">
        <f>'Pulje 4'!R16</f>
        <v>121</v>
      </c>
      <c r="S35">
        <f>'Pulje 4'!S16</f>
        <v>161.60179604062296</v>
      </c>
      <c r="T35">
        <f>'Pulje 4'!T16</f>
        <v>183.90284389422891</v>
      </c>
      <c r="U35" t="str">
        <f>LEFT(Table1[[#This Row],[Kat]],1)</f>
        <v>K</v>
      </c>
      <c r="V35" t="s">
        <v>167</v>
      </c>
    </row>
    <row r="36" spans="1:22">
      <c r="A36" t="s">
        <v>164</v>
      </c>
      <c r="B36">
        <f>'Pulje 4'!B17</f>
        <v>1983009</v>
      </c>
      <c r="C36">
        <f>'Pulje 4'!C17</f>
        <v>71</v>
      </c>
      <c r="D36">
        <f>'Pulje 4'!D17</f>
        <v>69.78</v>
      </c>
      <c r="E36" t="str">
        <f>'Pulje 4'!E17</f>
        <v>K2</v>
      </c>
      <c r="F36" s="116">
        <f>'Pulje 4'!F17</f>
        <v>30403</v>
      </c>
      <c r="G36">
        <f>'Pulje 4'!G17</f>
        <v>0</v>
      </c>
      <c r="H36" t="str">
        <f>'Pulje 4'!H17</f>
        <v>Bente Torill Solemsmo</v>
      </c>
      <c r="I36" t="str">
        <f>'Pulje 4'!I17</f>
        <v>Elverum AK</v>
      </c>
      <c r="J36">
        <f>'Pulje 4'!J17</f>
        <v>25</v>
      </c>
      <c r="K36">
        <f>'Pulje 4'!K17</f>
        <v>30</v>
      </c>
      <c r="L36">
        <f>'Pulje 4'!L17</f>
        <v>33</v>
      </c>
      <c r="M36">
        <f>'Pulje 4'!M17</f>
        <v>40</v>
      </c>
      <c r="N36">
        <f>'Pulje 4'!N17</f>
        <v>45</v>
      </c>
      <c r="O36">
        <f>'Pulje 4'!O17</f>
        <v>50</v>
      </c>
      <c r="P36">
        <f>'Pulje 4'!P17</f>
        <v>33</v>
      </c>
      <c r="Q36">
        <f>'Pulje 4'!Q17</f>
        <v>50</v>
      </c>
      <c r="R36">
        <f>'Pulje 4'!R17</f>
        <v>83</v>
      </c>
      <c r="S36">
        <f>'Pulje 4'!S17</f>
        <v>102.73643364823316</v>
      </c>
      <c r="T36">
        <f>'Pulje 4'!T17</f>
        <v>116.91406149168932</v>
      </c>
      <c r="U36" t="str">
        <f>LEFT(Table1[[#This Row],[Kat]],1)</f>
        <v>K</v>
      </c>
      <c r="V36" t="s">
        <v>180</v>
      </c>
    </row>
    <row r="37" spans="1:22">
      <c r="A37" t="s">
        <v>164</v>
      </c>
      <c r="B37">
        <f>'Pulje 4'!B18</f>
        <v>1983004</v>
      </c>
      <c r="C37">
        <f>'Pulje 4'!C18</f>
        <v>76</v>
      </c>
      <c r="D37">
        <f>'Pulje 4'!D18</f>
        <v>73.540000000000006</v>
      </c>
      <c r="E37" t="str">
        <f>'Pulje 4'!E18</f>
        <v>K2</v>
      </c>
      <c r="F37" s="116">
        <f>'Pulje 4'!F18</f>
        <v>30454</v>
      </c>
      <c r="G37">
        <f>'Pulje 4'!G18</f>
        <v>0</v>
      </c>
      <c r="H37" t="str">
        <f>'Pulje 4'!H18</f>
        <v>Merete Ree</v>
      </c>
      <c r="I37" t="str">
        <f>'Pulje 4'!I18</f>
        <v>Tysvær VK</v>
      </c>
      <c r="J37">
        <f>'Pulje 4'!J18</f>
        <v>-45</v>
      </c>
      <c r="K37">
        <f>'Pulje 4'!K18</f>
        <v>45</v>
      </c>
      <c r="L37">
        <f>'Pulje 4'!L18</f>
        <v>50</v>
      </c>
      <c r="M37">
        <f>'Pulje 4'!M18</f>
        <v>60</v>
      </c>
      <c r="N37">
        <f>'Pulje 4'!N18</f>
        <v>65</v>
      </c>
      <c r="O37">
        <f>'Pulje 4'!O18</f>
        <v>-70</v>
      </c>
      <c r="P37">
        <f>'Pulje 4'!P18</f>
        <v>50</v>
      </c>
      <c r="Q37">
        <f>'Pulje 4'!Q18</f>
        <v>65</v>
      </c>
      <c r="R37">
        <f>'Pulje 4'!R18</f>
        <v>115</v>
      </c>
      <c r="S37">
        <f>'Pulje 4'!S18</f>
        <v>138.49814067588332</v>
      </c>
      <c r="T37">
        <f>'Pulje 4'!T18</f>
        <v>157.61088408915521</v>
      </c>
      <c r="U37" t="str">
        <f>LEFT(Table1[[#This Row],[Kat]],1)</f>
        <v>K</v>
      </c>
      <c r="V37" t="s">
        <v>167</v>
      </c>
    </row>
    <row r="38" spans="1:22">
      <c r="A38" t="s">
        <v>164</v>
      </c>
      <c r="B38">
        <f>'Pulje 4'!B20</f>
        <v>1985008</v>
      </c>
      <c r="C38">
        <f>'Pulje 4'!C20</f>
        <v>55</v>
      </c>
      <c r="D38">
        <f>'Pulje 4'!D20</f>
        <v>54.7</v>
      </c>
      <c r="E38" t="str">
        <f>'Pulje 4'!E20</f>
        <v>K1</v>
      </c>
      <c r="F38" s="116">
        <f>'Pulje 4'!F20</f>
        <v>31223</v>
      </c>
      <c r="G38">
        <f>'Pulje 4'!G20</f>
        <v>0</v>
      </c>
      <c r="H38" t="str">
        <f>'Pulje 4'!H20</f>
        <v>Mia S. Mobæk</v>
      </c>
      <c r="I38" t="str">
        <f>'Pulje 4'!I20</f>
        <v>Elverum AK</v>
      </c>
      <c r="J38">
        <f>'Pulje 4'!J20</f>
        <v>30</v>
      </c>
      <c r="K38">
        <f>'Pulje 4'!K20</f>
        <v>32</v>
      </c>
      <c r="L38">
        <f>'Pulje 4'!L20</f>
        <v>34</v>
      </c>
      <c r="M38">
        <f>'Pulje 4'!M20</f>
        <v>45</v>
      </c>
      <c r="N38">
        <f>'Pulje 4'!N20</f>
        <v>49</v>
      </c>
      <c r="O38">
        <f>'Pulje 4'!O20</f>
        <v>51</v>
      </c>
      <c r="P38">
        <f>'Pulje 4'!P20</f>
        <v>34</v>
      </c>
      <c r="Q38">
        <f>'Pulje 4'!Q20</f>
        <v>51</v>
      </c>
      <c r="R38">
        <f>'Pulje 4'!R20</f>
        <v>85</v>
      </c>
      <c r="S38">
        <f>'Pulje 4'!S20</f>
        <v>122.4537472352041</v>
      </c>
      <c r="T38">
        <f>'Pulje 4'!T20</f>
        <v>135.92365943107657</v>
      </c>
      <c r="U38" t="str">
        <f>LEFT(Table1[[#This Row],[Kat]],1)</f>
        <v>K</v>
      </c>
      <c r="V38" t="s">
        <v>167</v>
      </c>
    </row>
    <row r="39" spans="1:22">
      <c r="A39" t="s">
        <v>164</v>
      </c>
      <c r="B39">
        <f>'Pulje 4'!B21</f>
        <v>1986003</v>
      </c>
      <c r="C39">
        <f>'Pulje 4'!C21</f>
        <v>59</v>
      </c>
      <c r="D39">
        <f>'Pulje 4'!D21</f>
        <v>57.3</v>
      </c>
      <c r="E39" t="str">
        <f>'Pulje 4'!E21</f>
        <v>K1</v>
      </c>
      <c r="F39" s="116">
        <f>'Pulje 4'!F21</f>
        <v>31446</v>
      </c>
      <c r="G39">
        <f>'Pulje 4'!G21</f>
        <v>0</v>
      </c>
      <c r="H39" t="str">
        <f>'Pulje 4'!H21</f>
        <v>Nicole Aßmann</v>
      </c>
      <c r="I39" t="str">
        <f>'Pulje 4'!I21</f>
        <v>Oslo AK</v>
      </c>
      <c r="J39">
        <f>'Pulje 4'!J21</f>
        <v>43</v>
      </c>
      <c r="K39">
        <f>'Pulje 4'!K21</f>
        <v>46</v>
      </c>
      <c r="L39">
        <f>'Pulje 4'!L21</f>
        <v>48</v>
      </c>
      <c r="M39">
        <f>'Pulje 4'!M21</f>
        <v>57</v>
      </c>
      <c r="N39">
        <f>'Pulje 4'!N21</f>
        <v>60</v>
      </c>
      <c r="O39">
        <f>'Pulje 4'!O21</f>
        <v>63</v>
      </c>
      <c r="P39">
        <f>'Pulje 4'!P21</f>
        <v>48</v>
      </c>
      <c r="Q39">
        <f>'Pulje 4'!Q21</f>
        <v>63</v>
      </c>
      <c r="R39">
        <f>'Pulje 4'!R21</f>
        <v>111</v>
      </c>
      <c r="S39">
        <f>'Pulje 4'!S21</f>
        <v>154.863200633757</v>
      </c>
      <c r="T39">
        <f>'Pulje 4'!T21</f>
        <v>169.88493109523142</v>
      </c>
      <c r="U39" t="str">
        <f>LEFT(Table1[[#This Row],[Kat]],1)</f>
        <v>K</v>
      </c>
      <c r="V39" t="s">
        <v>167</v>
      </c>
    </row>
    <row r="40" spans="1:22">
      <c r="A40" t="s">
        <v>164</v>
      </c>
      <c r="B40">
        <f>'Pulje 4'!B22</f>
        <v>1987001</v>
      </c>
      <c r="C40">
        <f>'Pulje 4'!C22</f>
        <v>55</v>
      </c>
      <c r="D40">
        <f>'Pulje 4'!D22</f>
        <v>53.12</v>
      </c>
      <c r="E40" t="str">
        <f>'Pulje 4'!E22</f>
        <v>K1</v>
      </c>
      <c r="F40" s="116">
        <f>'Pulje 4'!F22</f>
        <v>32020</v>
      </c>
      <c r="G40">
        <f>'Pulje 4'!G22</f>
        <v>0</v>
      </c>
      <c r="H40" t="str">
        <f>'Pulje 4'!H22</f>
        <v>Kine Krøs</v>
      </c>
      <c r="I40" t="str">
        <f>'Pulje 4'!I22</f>
        <v>Spydeberg Atletene</v>
      </c>
      <c r="J40">
        <f>'Pulje 4'!J22</f>
        <v>53</v>
      </c>
      <c r="K40">
        <f>'Pulje 4'!K22</f>
        <v>56</v>
      </c>
      <c r="L40">
        <f>'Pulje 4'!L22</f>
        <v>59</v>
      </c>
      <c r="M40">
        <f>'Pulje 4'!M22</f>
        <v>70</v>
      </c>
      <c r="N40">
        <f>'Pulje 4'!N22</f>
        <v>75</v>
      </c>
      <c r="O40">
        <f>'Pulje 4'!O22</f>
        <v>77</v>
      </c>
      <c r="P40">
        <f>'Pulje 4'!P22</f>
        <v>59</v>
      </c>
      <c r="Q40">
        <f>'Pulje 4'!Q22</f>
        <v>77</v>
      </c>
      <c r="R40">
        <f>'Pulje 4'!R22</f>
        <v>136</v>
      </c>
      <c r="S40">
        <f>'Pulje 4'!S22</f>
        <v>200.08414616160792</v>
      </c>
      <c r="T40">
        <f>'Pulje 4'!T22</f>
        <v>216.89121443918299</v>
      </c>
      <c r="U40" t="str">
        <f>LEFT(Table1[[#This Row],[Kat]],1)</f>
        <v>K</v>
      </c>
      <c r="V40" t="s">
        <v>167</v>
      </c>
    </row>
    <row r="41" spans="1:22">
      <c r="A41" t="s">
        <v>165</v>
      </c>
      <c r="B41">
        <f>'Pulje 5'!B10</f>
        <v>1974001</v>
      </c>
      <c r="C41">
        <f>'Pulje 5'!C10</f>
        <v>96</v>
      </c>
      <c r="D41">
        <f>'Pulje 5'!D10</f>
        <v>93.6</v>
      </c>
      <c r="E41" t="str">
        <f>'Pulje 5'!E10</f>
        <v>M3</v>
      </c>
      <c r="F41" s="116">
        <f>'Pulje 5'!F10</f>
        <v>27068</v>
      </c>
      <c r="G41">
        <f>'Pulje 5'!G10</f>
        <v>49</v>
      </c>
      <c r="H41" t="str">
        <f>'Pulje 5'!H10</f>
        <v>Gard Hauge</v>
      </c>
      <c r="I41" t="str">
        <f>'Pulje 5'!I10</f>
        <v>Bryggen AK</v>
      </c>
      <c r="J41">
        <f>'Pulje 5'!J10</f>
        <v>85</v>
      </c>
      <c r="K41">
        <f>'Pulje 5'!K10</f>
        <v>90</v>
      </c>
      <c r="L41">
        <f>'Pulje 5'!L10</f>
        <v>95</v>
      </c>
      <c r="M41">
        <f>'Pulje 5'!M10</f>
        <v>110</v>
      </c>
      <c r="N41">
        <f>'Pulje 5'!N10</f>
        <v>115</v>
      </c>
      <c r="O41">
        <f>'Pulje 5'!O10</f>
        <v>-120</v>
      </c>
      <c r="P41">
        <f>'Pulje 5'!P10</f>
        <v>95</v>
      </c>
      <c r="Q41">
        <f>'Pulje 5'!Q10</f>
        <v>115</v>
      </c>
      <c r="R41">
        <f>'Pulje 5'!R10</f>
        <v>210</v>
      </c>
      <c r="S41">
        <f>'Pulje 5'!S10</f>
        <v>247.87432379666643</v>
      </c>
      <c r="T41">
        <f>'Pulje 5'!T10</f>
        <v>313.0652709551897</v>
      </c>
      <c r="U41" t="str">
        <f>LEFT(Table1[[#This Row],[Kat]],1)</f>
        <v>M</v>
      </c>
      <c r="V41" t="s">
        <v>167</v>
      </c>
    </row>
    <row r="42" spans="1:22">
      <c r="A42" t="s">
        <v>165</v>
      </c>
      <c r="B42">
        <f>'Pulje 5'!B11</f>
        <v>1976003</v>
      </c>
      <c r="C42" t="str">
        <f>'Pulje 5'!C11</f>
        <v>102</v>
      </c>
      <c r="D42">
        <f>'Pulje 5'!D11</f>
        <v>101.98</v>
      </c>
      <c r="E42" t="str">
        <f>'Pulje 5'!E11</f>
        <v>M3</v>
      </c>
      <c r="F42" s="116">
        <f>'Pulje 5'!F11</f>
        <v>27849</v>
      </c>
      <c r="G42">
        <f>'Pulje 5'!G11</f>
        <v>51</v>
      </c>
      <c r="H42" t="str">
        <f>'Pulje 5'!H11</f>
        <v>Børge Aadland</v>
      </c>
      <c r="I42" t="str">
        <f>'Pulje 5'!I11</f>
        <v>AK Bjørgvin</v>
      </c>
      <c r="J42">
        <f>'Pulje 5'!J11</f>
        <v>100</v>
      </c>
      <c r="K42">
        <f>'Pulje 5'!K11</f>
        <v>105</v>
      </c>
      <c r="L42">
        <f>'Pulje 5'!L11</f>
        <v>109</v>
      </c>
      <c r="M42">
        <f>'Pulje 5'!M11</f>
        <v>140</v>
      </c>
      <c r="N42">
        <f>'Pulje 5'!N11</f>
        <v>150</v>
      </c>
      <c r="O42">
        <f>'Pulje 5'!O11</f>
        <v>-155</v>
      </c>
      <c r="P42">
        <f>'Pulje 5'!P11</f>
        <v>109</v>
      </c>
      <c r="Q42">
        <f>'Pulje 5'!Q11</f>
        <v>150</v>
      </c>
      <c r="R42">
        <f>'Pulje 5'!R11</f>
        <v>259</v>
      </c>
      <c r="S42">
        <f>'Pulje 5'!S11</f>
        <v>294.6611233341194</v>
      </c>
      <c r="T42">
        <f>'Pulje 5'!T11</f>
        <v>363.31716507096922</v>
      </c>
      <c r="U42" t="str">
        <f>LEFT(Table1[[#This Row],[Kat]],1)</f>
        <v>M</v>
      </c>
      <c r="V42" t="s">
        <v>167</v>
      </c>
    </row>
    <row r="43" spans="1:22">
      <c r="A43" t="s">
        <v>165</v>
      </c>
      <c r="B43">
        <f>'Pulje 5'!B12</f>
        <v>1976009</v>
      </c>
      <c r="C43">
        <f>'Pulje 5'!C12</f>
        <v>96</v>
      </c>
      <c r="D43">
        <f>'Pulje 5'!D12</f>
        <v>94.57</v>
      </c>
      <c r="E43" t="str">
        <f>'Pulje 5'!E12</f>
        <v>M3</v>
      </c>
      <c r="F43" s="116">
        <f>'Pulje 5'!F12</f>
        <v>27886</v>
      </c>
      <c r="G43">
        <f>'Pulje 5'!G12</f>
        <v>52</v>
      </c>
      <c r="H43" t="str">
        <f>'Pulje 5'!H12</f>
        <v>Kenneth Kaald Jørgensen</v>
      </c>
      <c r="I43" t="str">
        <f>'Pulje 5'!I12</f>
        <v>Hitra VK</v>
      </c>
      <c r="J43">
        <f>'Pulje 5'!J12</f>
        <v>68</v>
      </c>
      <c r="K43">
        <f>'Pulje 5'!K12</f>
        <v>71</v>
      </c>
      <c r="L43">
        <f>'Pulje 5'!L12</f>
        <v>74</v>
      </c>
      <c r="M43">
        <f>'Pulje 5'!M12</f>
        <v>88</v>
      </c>
      <c r="N43">
        <f>'Pulje 5'!N12</f>
        <v>91</v>
      </c>
      <c r="O43">
        <f>'Pulje 5'!O12</f>
        <v>94</v>
      </c>
      <c r="P43">
        <f>'Pulje 5'!P12</f>
        <v>74</v>
      </c>
      <c r="Q43">
        <f>'Pulje 5'!Q12</f>
        <v>94</v>
      </c>
      <c r="R43">
        <f>'Pulje 5'!R12</f>
        <v>168</v>
      </c>
      <c r="S43">
        <f>'Pulje 5'!S12</f>
        <v>197.37539386046689</v>
      </c>
      <c r="T43">
        <f>'Pulje 5'!T12</f>
        <v>243.3638606299557</v>
      </c>
      <c r="U43" t="str">
        <f>LEFT(Table1[[#This Row],[Kat]],1)</f>
        <v>M</v>
      </c>
      <c r="V43" t="s">
        <v>167</v>
      </c>
    </row>
    <row r="44" spans="1:22">
      <c r="A44" t="s">
        <v>165</v>
      </c>
      <c r="B44">
        <f>'Pulje 5'!B13</f>
        <v>1976006</v>
      </c>
      <c r="C44" t="str">
        <f>'Pulje 5'!C13</f>
        <v>109</v>
      </c>
      <c r="D44">
        <f>'Pulje 5'!D13</f>
        <v>102.02</v>
      </c>
      <c r="E44" t="str">
        <f>'Pulje 5'!E13</f>
        <v>M3</v>
      </c>
      <c r="F44" s="116">
        <f>'Pulje 5'!F13</f>
        <v>28020</v>
      </c>
      <c r="G44">
        <f>'Pulje 5'!G13</f>
        <v>53</v>
      </c>
      <c r="H44" t="str">
        <f>'Pulje 5'!H13</f>
        <v>Sigurd Vedøy</v>
      </c>
      <c r="I44" t="str">
        <f>'Pulje 5'!I13</f>
        <v>Bryggen AK</v>
      </c>
      <c r="J44">
        <f>'Pulje 5'!J13</f>
        <v>60</v>
      </c>
      <c r="K44">
        <f>'Pulje 5'!K13</f>
        <v>65</v>
      </c>
      <c r="L44">
        <f>'Pulje 5'!L13</f>
        <v>70</v>
      </c>
      <c r="M44">
        <f>'Pulje 5'!M13</f>
        <v>83</v>
      </c>
      <c r="N44">
        <f>'Pulje 5'!N13</f>
        <v>87</v>
      </c>
      <c r="O44">
        <f>'Pulje 5'!O13</f>
        <v>-91</v>
      </c>
      <c r="P44">
        <f>'Pulje 5'!P13</f>
        <v>70</v>
      </c>
      <c r="Q44">
        <f>'Pulje 5'!Q13</f>
        <v>87</v>
      </c>
      <c r="R44">
        <f>'Pulje 5'!R13</f>
        <v>157</v>
      </c>
      <c r="S44">
        <f>'Pulje 5'!S13</f>
        <v>178.58879530201949</v>
      </c>
      <c r="T44">
        <f>'Pulje 5'!T13</f>
        <v>220.19998460739006</v>
      </c>
      <c r="U44" t="str">
        <f>LEFT(Table1[[#This Row],[Kat]],1)</f>
        <v>M</v>
      </c>
      <c r="V44" t="s">
        <v>167</v>
      </c>
    </row>
    <row r="45" spans="1:22">
      <c r="A45" t="s">
        <v>165</v>
      </c>
      <c r="B45">
        <f>'Pulje 5'!B15</f>
        <v>1978008</v>
      </c>
      <c r="C45">
        <f>'Pulje 5'!C15</f>
        <v>89</v>
      </c>
      <c r="D45">
        <f>'Pulje 5'!D15</f>
        <v>81.67</v>
      </c>
      <c r="E45" t="str">
        <f>'Pulje 5'!E15</f>
        <v>M3</v>
      </c>
      <c r="F45" s="116">
        <f>'Pulje 5'!F15</f>
        <v>28656</v>
      </c>
      <c r="G45">
        <f>'Pulje 5'!G15</f>
        <v>55</v>
      </c>
      <c r="H45" t="str">
        <f>'Pulje 5'!H15</f>
        <v>Ronny Matnisdal</v>
      </c>
      <c r="I45" t="str">
        <f>'Pulje 5'!I15</f>
        <v>Vigrestad IK</v>
      </c>
      <c r="J45">
        <f>'Pulje 5'!J15</f>
        <v>120</v>
      </c>
      <c r="K45">
        <f>'Pulje 5'!K15</f>
        <v>123</v>
      </c>
      <c r="L45">
        <f>'Pulje 5'!L15</f>
        <v>125</v>
      </c>
      <c r="M45">
        <f>'Pulje 5'!M15</f>
        <v>132</v>
      </c>
      <c r="N45">
        <f>'Pulje 5'!N15</f>
        <v>-140</v>
      </c>
      <c r="O45" t="str">
        <f>'Pulje 5'!O15</f>
        <v>-</v>
      </c>
      <c r="P45">
        <f>'Pulje 5'!P15</f>
        <v>125</v>
      </c>
      <c r="Q45">
        <f>'Pulje 5'!Q15</f>
        <v>132</v>
      </c>
      <c r="R45">
        <f>'Pulje 5'!R15</f>
        <v>257</v>
      </c>
      <c r="S45">
        <f>'Pulje 5'!S15</f>
        <v>324.71125715758808</v>
      </c>
      <c r="T45">
        <f>'Pulje 5'!T15</f>
        <v>390.62764236057848</v>
      </c>
      <c r="U45" t="str">
        <f>LEFT(Table1[[#This Row],[Kat]],1)</f>
        <v>M</v>
      </c>
      <c r="V45" t="s">
        <v>167</v>
      </c>
    </row>
    <row r="46" spans="1:22">
      <c r="A46" t="s">
        <v>165</v>
      </c>
      <c r="B46">
        <f>'Pulje 5'!B16</f>
        <v>1978001</v>
      </c>
      <c r="C46">
        <f>'Pulje 5'!C16</f>
        <v>81</v>
      </c>
      <c r="D46">
        <f>'Pulje 5'!D16</f>
        <v>80.27</v>
      </c>
      <c r="E46" t="str">
        <f>'Pulje 5'!E16</f>
        <v>M3</v>
      </c>
      <c r="F46" s="116">
        <f>'Pulje 5'!F16</f>
        <v>28814</v>
      </c>
      <c r="G46">
        <f>'Pulje 5'!G16</f>
        <v>56</v>
      </c>
      <c r="H46" t="str">
        <f>'Pulje 5'!H16</f>
        <v>Robert Grønland</v>
      </c>
      <c r="I46" t="str">
        <f>'Pulje 5'!I16</f>
        <v>Elverum AK</v>
      </c>
      <c r="J46">
        <f>'Pulje 5'!J16</f>
        <v>70</v>
      </c>
      <c r="K46">
        <f>'Pulje 5'!K16</f>
        <v>77</v>
      </c>
      <c r="L46">
        <f>'Pulje 5'!L16</f>
        <v>-80</v>
      </c>
      <c r="M46">
        <f>'Pulje 5'!M16</f>
        <v>90</v>
      </c>
      <c r="N46">
        <f>'Pulje 5'!N16</f>
        <v>100</v>
      </c>
      <c r="O46">
        <f>'Pulje 5'!O16</f>
        <v>-110</v>
      </c>
      <c r="P46">
        <f>'Pulje 5'!P16</f>
        <v>77</v>
      </c>
      <c r="Q46">
        <f>'Pulje 5'!Q16</f>
        <v>100</v>
      </c>
      <c r="R46">
        <f>'Pulje 5'!R16</f>
        <v>177</v>
      </c>
      <c r="S46">
        <f>'Pulje 5'!S16</f>
        <v>225.76017523314295</v>
      </c>
      <c r="T46">
        <f>'Pulje 5'!T16</f>
        <v>271.58949080547097</v>
      </c>
      <c r="U46" t="str">
        <f>LEFT(Table1[[#This Row],[Kat]],1)</f>
        <v>M</v>
      </c>
      <c r="V46" t="s">
        <v>167</v>
      </c>
    </row>
    <row r="47" spans="1:22">
      <c r="A47" t="s">
        <v>165</v>
      </c>
      <c r="B47">
        <f>'Pulje 5'!B18</f>
        <v>1983010</v>
      </c>
      <c r="C47">
        <f>'Pulje 5'!C18</f>
        <v>73</v>
      </c>
      <c r="D47">
        <f>'Pulje 5'!D18</f>
        <v>72.760000000000005</v>
      </c>
      <c r="E47" t="str">
        <f>'Pulje 5'!E18</f>
        <v>M2</v>
      </c>
      <c r="F47" s="116">
        <f>'Pulje 5'!F18</f>
        <v>30417</v>
      </c>
      <c r="G47">
        <f>'Pulje 5'!G18</f>
        <v>57</v>
      </c>
      <c r="H47" t="str">
        <f>'Pulje 5'!H18</f>
        <v>Jakob Ciljan Skjelbred</v>
      </c>
      <c r="I47" t="str">
        <f>'Pulje 5'!I18</f>
        <v>Leangen AK</v>
      </c>
      <c r="J47">
        <f>'Pulje 5'!J18</f>
        <v>60</v>
      </c>
      <c r="K47">
        <f>'Pulje 5'!K18</f>
        <v>65</v>
      </c>
      <c r="L47">
        <f>'Pulje 5'!L18</f>
        <v>-70</v>
      </c>
      <c r="M47">
        <f>'Pulje 5'!M18</f>
        <v>80</v>
      </c>
      <c r="N47">
        <f>'Pulje 5'!N18</f>
        <v>-85</v>
      </c>
      <c r="O47">
        <f>'Pulje 5'!O18</f>
        <v>-85</v>
      </c>
      <c r="P47">
        <f>'Pulje 5'!P18</f>
        <v>65</v>
      </c>
      <c r="Q47">
        <f>'Pulje 5'!Q18</f>
        <v>80</v>
      </c>
      <c r="R47">
        <f>'Pulje 5'!R18</f>
        <v>145</v>
      </c>
      <c r="S47">
        <f>'Pulje 5'!S18</f>
        <v>195.85612852289796</v>
      </c>
      <c r="T47">
        <f>'Pulje 5'!T18</f>
        <v>222.2967058734892</v>
      </c>
      <c r="U47" t="str">
        <f>LEFT(Table1[[#This Row],[Kat]],1)</f>
        <v>M</v>
      </c>
      <c r="V47" t="s">
        <v>167</v>
      </c>
    </row>
    <row r="48" spans="1:22">
      <c r="A48" t="s">
        <v>165</v>
      </c>
      <c r="B48">
        <f>'Pulje 5'!B20</f>
        <v>1986004</v>
      </c>
      <c r="C48">
        <f>'Pulje 5'!C20</f>
        <v>89</v>
      </c>
      <c r="D48">
        <f>'Pulje 5'!D20</f>
        <v>86.73</v>
      </c>
      <c r="E48" t="str">
        <f>'Pulje 5'!E20</f>
        <v>M1</v>
      </c>
      <c r="F48" s="116">
        <f>'Pulje 5'!F20</f>
        <v>31560</v>
      </c>
      <c r="G48">
        <f>'Pulje 5'!G20</f>
        <v>58</v>
      </c>
      <c r="H48" t="str">
        <f>'Pulje 5'!H20</f>
        <v>Patricio Yanez</v>
      </c>
      <c r="I48" t="str">
        <f>'Pulje 5'!I20</f>
        <v>AK Bjørgvin</v>
      </c>
      <c r="J48">
        <f>'Pulje 5'!J20</f>
        <v>78</v>
      </c>
      <c r="K48">
        <f>'Pulje 5'!K20</f>
        <v>81</v>
      </c>
      <c r="L48">
        <f>'Pulje 5'!L20</f>
        <v>85</v>
      </c>
      <c r="M48">
        <f>'Pulje 5'!M20</f>
        <v>108</v>
      </c>
      <c r="N48">
        <f>'Pulje 5'!N20</f>
        <v>111</v>
      </c>
      <c r="O48">
        <f>'Pulje 5'!O20</f>
        <v>-115</v>
      </c>
      <c r="P48">
        <f>'Pulje 5'!P20</f>
        <v>85</v>
      </c>
      <c r="Q48">
        <f>'Pulje 5'!Q20</f>
        <v>111</v>
      </c>
      <c r="R48">
        <f>'Pulje 5'!R20</f>
        <v>196</v>
      </c>
      <c r="S48">
        <f>'Pulje 5'!S20</f>
        <v>239.97517419516888</v>
      </c>
      <c r="T48">
        <f>'Pulje 5'!T20</f>
        <v>263.01279091790514</v>
      </c>
      <c r="U48" t="str">
        <f>LEFT(Table1[[#This Row],[Kat]],1)</f>
        <v>M</v>
      </c>
      <c r="V48" t="s">
        <v>167</v>
      </c>
    </row>
    <row r="49" spans="1:22">
      <c r="A49" t="s">
        <v>165</v>
      </c>
      <c r="B49">
        <f>'Pulje 5'!B21</f>
        <v>1987004</v>
      </c>
      <c r="C49">
        <f>'Pulje 5'!C21</f>
        <v>102</v>
      </c>
      <c r="D49">
        <f>'Pulje 5'!D21</f>
        <v>99.68</v>
      </c>
      <c r="E49" t="str">
        <f>'Pulje 5'!E21</f>
        <v>M1</v>
      </c>
      <c r="F49" s="116">
        <f>'Pulje 5'!F21</f>
        <v>31931</v>
      </c>
      <c r="G49">
        <f>'Pulje 5'!G21</f>
        <v>59</v>
      </c>
      <c r="H49" t="str">
        <f>'Pulje 5'!H21</f>
        <v>Kim Helge Boltfjord Vold</v>
      </c>
      <c r="I49" t="str">
        <f>'Pulje 5'!I21</f>
        <v>Vigrestad IK</v>
      </c>
      <c r="J49">
        <f>'Pulje 5'!J21</f>
        <v>100</v>
      </c>
      <c r="K49">
        <f>'Pulje 5'!K21</f>
        <v>-105</v>
      </c>
      <c r="L49">
        <f>'Pulje 5'!L21</f>
        <v>105</v>
      </c>
      <c r="M49">
        <f>'Pulje 5'!M21</f>
        <v>125</v>
      </c>
      <c r="N49">
        <f>'Pulje 5'!N21</f>
        <v>-131</v>
      </c>
      <c r="O49">
        <f>'Pulje 5'!O21</f>
        <v>131</v>
      </c>
      <c r="P49">
        <f>'Pulje 5'!P21</f>
        <v>105</v>
      </c>
      <c r="Q49">
        <f>'Pulje 5'!Q21</f>
        <v>131</v>
      </c>
      <c r="R49">
        <f>'Pulje 5'!R21</f>
        <v>236</v>
      </c>
      <c r="S49">
        <f>'Pulje 5'!S21</f>
        <v>271.01484133304723</v>
      </c>
      <c r="T49">
        <f>'Pulje 5'!T21</f>
        <v>293.50907316369012</v>
      </c>
      <c r="U49" t="str">
        <f>LEFT(Table1[[#This Row],[Kat]],1)</f>
        <v>M</v>
      </c>
      <c r="V49" t="s">
        <v>167</v>
      </c>
    </row>
    <row r="50" spans="1:22">
      <c r="A50" t="s">
        <v>165</v>
      </c>
      <c r="B50">
        <f>'Pulje 5'!B22</f>
        <v>1988009</v>
      </c>
      <c r="C50">
        <f>'Pulje 5'!C22</f>
        <v>109</v>
      </c>
      <c r="D50">
        <f>'Pulje 5'!D22</f>
        <v>107.15</v>
      </c>
      <c r="E50" t="str">
        <f>'Pulje 5'!E22</f>
        <v>M1</v>
      </c>
      <c r="F50" s="116">
        <f>'Pulje 5'!F22</f>
        <v>32442</v>
      </c>
      <c r="G50">
        <f>'Pulje 5'!G22</f>
        <v>60</v>
      </c>
      <c r="H50" t="str">
        <f>'Pulje 5'!H22</f>
        <v>Jon Peter Ueland</v>
      </c>
      <c r="I50" t="str">
        <f>'Pulje 5'!I22</f>
        <v>Vigrestad IK</v>
      </c>
      <c r="J50">
        <f>'Pulje 5'!J22</f>
        <v>105</v>
      </c>
      <c r="K50">
        <f>'Pulje 5'!K22</f>
        <v>110</v>
      </c>
      <c r="L50">
        <f>'Pulje 5'!L22</f>
        <v>-115</v>
      </c>
      <c r="M50">
        <f>'Pulje 5'!M22</f>
        <v>137</v>
      </c>
      <c r="N50">
        <f>'Pulje 5'!N22</f>
        <v>-145</v>
      </c>
      <c r="O50">
        <f>'Pulje 5'!O22</f>
        <v>-145</v>
      </c>
      <c r="P50">
        <f>'Pulje 5'!P22</f>
        <v>110</v>
      </c>
      <c r="Q50">
        <f>'Pulje 5'!Q22</f>
        <v>137</v>
      </c>
      <c r="R50">
        <f>'Pulje 5'!R22</f>
        <v>247</v>
      </c>
      <c r="S50">
        <f>'Pulje 5'!S22</f>
        <v>275.6829731506719</v>
      </c>
      <c r="T50">
        <f>'Pulje 5'!T22</f>
        <v>295.53214721752028</v>
      </c>
      <c r="U50" t="str">
        <f>LEFT(Table1[[#This Row],[Kat]],1)</f>
        <v>M</v>
      </c>
      <c r="V50" t="s">
        <v>167</v>
      </c>
    </row>
    <row r="51" spans="1:22" ht="15">
      <c r="A51" s="123" t="s">
        <v>179</v>
      </c>
      <c r="B51" s="123"/>
      <c r="C51" s="124"/>
      <c r="D51" s="123"/>
      <c r="E51" s="123" t="s">
        <v>177</v>
      </c>
      <c r="F51" s="125"/>
      <c r="G51" s="123"/>
      <c r="H51" s="123" t="s">
        <v>82</v>
      </c>
      <c r="I51" s="123" t="s">
        <v>74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7">
        <f>DameMix!T9</f>
        <v>214.27013574456669</v>
      </c>
      <c r="U51" s="126" t="str">
        <f>LEFT(Table1[[#This Row],[Kat]],1)</f>
        <v>M</v>
      </c>
      <c r="V51" s="123" t="s">
        <v>167</v>
      </c>
    </row>
    <row r="52" spans="1:22" ht="15">
      <c r="A52" s="123" t="s">
        <v>179</v>
      </c>
      <c r="B52" s="123"/>
      <c r="C52" s="124"/>
      <c r="D52" s="123"/>
      <c r="E52" s="123" t="s">
        <v>176</v>
      </c>
      <c r="F52" s="125"/>
      <c r="G52" s="123"/>
      <c r="H52" s="123" t="s">
        <v>89</v>
      </c>
      <c r="I52" s="123" t="s">
        <v>74</v>
      </c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7">
        <f>DameMix!T10</f>
        <v>195.17237164470677</v>
      </c>
      <c r="U52" s="126" t="str">
        <f>LEFT(Table1[[#This Row],[Kat]],1)</f>
        <v>M</v>
      </c>
      <c r="V52" s="123" t="s">
        <v>180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CB8F-CC7B-4097-8E34-42C1BFC0F7EC}">
  <sheetPr>
    <pageSetUpPr autoPageBreaks="0" fitToPage="1"/>
  </sheetPr>
  <dimension ref="B1:AD42"/>
  <sheetViews>
    <sheetView showGridLines="0" showZeros="0" showOutlineSymbols="0" topLeftCell="D1" zoomScale="120" zoomScaleNormal="120" zoomScaleSheetLayoutView="75" zoomScalePageLayoutView="120" workbookViewId="0">
      <selection activeCell="AF12" sqref="AF12"/>
    </sheetView>
  </sheetViews>
  <sheetFormatPr baseColWidth="10" defaultColWidth="9.1640625" defaultRowHeight="13"/>
  <cols>
    <col min="1" max="1" width="9.1640625" style="3"/>
    <col min="2" max="2" width="10.1640625" style="3" bestFit="1" customWidth="1"/>
    <col min="3" max="3" width="6.5" style="1" customWidth="1"/>
    <col min="4" max="4" width="8.5" style="1" customWidth="1"/>
    <col min="5" max="5" width="6.5" style="19" customWidth="1"/>
    <col min="6" max="6" width="12" style="1" customWidth="1"/>
    <col min="7" max="7" width="3.83203125" style="1" customWidth="1"/>
    <col min="8" max="8" width="27.5" style="4" customWidth="1"/>
    <col min="9" max="9" width="20.5" style="4" customWidth="1"/>
    <col min="10" max="10" width="7.1640625" style="1" customWidth="1"/>
    <col min="11" max="11" width="7.1640625" style="21" customWidth="1"/>
    <col min="12" max="12" width="7.1640625" style="1" customWidth="1"/>
    <col min="13" max="13" width="8.83203125" style="1" customWidth="1"/>
    <col min="14" max="15" width="7.1640625" style="1" customWidth="1"/>
    <col min="16" max="18" width="7.5" style="1" customWidth="1"/>
    <col min="19" max="19" width="10.5" style="20" customWidth="1"/>
    <col min="20" max="20" width="14" style="20" customWidth="1"/>
    <col min="21" max="21" width="7" style="20" customWidth="1"/>
    <col min="22" max="22" width="5.5" style="20" customWidth="1"/>
    <col min="23" max="23" width="14" style="3" customWidth="1"/>
    <col min="24" max="26" width="9.1640625" style="3" hidden="1" customWidth="1"/>
    <col min="27" max="27" width="7.83203125" style="3" hidden="1" customWidth="1"/>
    <col min="28" max="28" width="9.1640625" style="3" hidden="1" customWidth="1"/>
    <col min="29" max="30" width="7.5" style="2" hidden="1" customWidth="1"/>
    <col min="31" max="16384" width="9.1640625" style="3"/>
  </cols>
  <sheetData>
    <row r="1" spans="2:30" ht="53.25" customHeight="1">
      <c r="H1" s="155" t="s">
        <v>49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30" ht="24.75" customHeight="1">
      <c r="H2" s="156" t="s">
        <v>28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30">
      <c r="D3" s="32" t="s">
        <v>52</v>
      </c>
    </row>
    <row r="4" spans="2:30" ht="12" customHeight="1"/>
    <row r="5" spans="2:30" s="5" customFormat="1" ht="16">
      <c r="C5" s="27" t="s">
        <v>23</v>
      </c>
      <c r="D5" s="157" t="s">
        <v>80</v>
      </c>
      <c r="E5" s="157"/>
      <c r="F5" s="157"/>
      <c r="G5" s="157"/>
      <c r="H5" s="157"/>
      <c r="I5" s="27" t="s">
        <v>0</v>
      </c>
      <c r="J5" s="157" t="s">
        <v>77</v>
      </c>
      <c r="K5" s="157"/>
      <c r="L5" s="157"/>
      <c r="M5" s="157"/>
      <c r="N5" s="27" t="s">
        <v>1</v>
      </c>
      <c r="O5" s="158" t="s">
        <v>78</v>
      </c>
      <c r="P5" s="158"/>
      <c r="Q5" s="158"/>
      <c r="R5" s="158"/>
      <c r="S5" s="27" t="s">
        <v>2</v>
      </c>
      <c r="T5" s="104" t="s">
        <v>79</v>
      </c>
      <c r="U5" s="28" t="s">
        <v>20</v>
      </c>
      <c r="V5" s="29">
        <v>2</v>
      </c>
      <c r="AC5" s="39"/>
      <c r="AD5" s="39"/>
    </row>
    <row r="6" spans="2:30">
      <c r="AB6" s="42" t="s">
        <v>34</v>
      </c>
      <c r="AC6" s="42" t="s">
        <v>34</v>
      </c>
      <c r="AD6" s="42" t="s">
        <v>34</v>
      </c>
    </row>
    <row r="7" spans="2:30" s="1" customFormat="1" ht="14">
      <c r="B7" s="15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>
      <c r="B8" s="15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183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>
      <c r="B9" s="85">
        <f>'Pulje 2'!B9</f>
        <v>1964005</v>
      </c>
      <c r="C9" s="107">
        <v>76</v>
      </c>
      <c r="D9" s="85">
        <f>'Pulje 2'!D9</f>
        <v>74.33</v>
      </c>
      <c r="E9" s="83" t="s">
        <v>177</v>
      </c>
      <c r="F9" s="122">
        <f>'Pulje 2'!F9</f>
        <v>23735</v>
      </c>
      <c r="G9" s="84"/>
      <c r="H9" s="85" t="str">
        <f>'Pulje 2'!H9</f>
        <v>Margit Skjervheim</v>
      </c>
      <c r="I9" s="85" t="str">
        <f>'Pulje 2'!I9</f>
        <v>AK Bjørgvin</v>
      </c>
      <c r="J9" s="86">
        <f>'Pulje 2'!J9</f>
        <v>45</v>
      </c>
      <c r="K9" s="86">
        <f>'Pulje 2'!K9</f>
        <v>48</v>
      </c>
      <c r="L9" s="86">
        <f>'Pulje 2'!L9</f>
        <v>-50</v>
      </c>
      <c r="M9" s="86">
        <f>'Pulje 2'!M9</f>
        <v>55</v>
      </c>
      <c r="N9" s="86">
        <f>'Pulje 2'!N9</f>
        <v>58</v>
      </c>
      <c r="O9" s="86">
        <f>'Pulje 2'!O9</f>
        <v>60</v>
      </c>
      <c r="P9" s="88">
        <f t="shared" ref="P9:P24" si="0">IF(MAX(J9:L9)&lt;0,0,TRUNC(MAX(J9:L9)/1)*1)</f>
        <v>48</v>
      </c>
      <c r="Q9" s="88">
        <f t="shared" ref="Q9:Q24" si="1">IF(MAX(M9:O9)&lt;0,0,TRUNC(MAX(M9:O9)/1)*1)</f>
        <v>60</v>
      </c>
      <c r="R9" s="88">
        <f t="shared" ref="R9:R24" si="2">IF(P9=0,0,IF(Q9=0,0,SUM(P9:Q9)))</f>
        <v>108</v>
      </c>
      <c r="S9" s="57">
        <f t="shared" ref="S9:S24" si="3"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143.99874714016579</v>
      </c>
      <c r="T9" s="89">
        <f>IFERROR(IF(AA9=1,S9*AD9,""),"")</f>
        <v>214.27013574456669</v>
      </c>
      <c r="U9" s="84"/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1.3333217327793128</v>
      </c>
      <c r="X9" s="30" t="str">
        <f>T5</f>
        <v>30.9.2023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59</v>
      </c>
      <c r="AA9" s="38">
        <f>IF(Z9&gt;34,1,0)</f>
        <v>1</v>
      </c>
      <c r="AB9" s="8">
        <f>IF(AA9=1,LOOKUP(Z9,'Meltzer-Faber'!A3:A63,'Meltzer-Faber'!B3:B63))</f>
        <v>1.488</v>
      </c>
      <c r="AC9" s="40">
        <f>IF(AA9=1,LOOKUP(Z9,'Meltzer-Faber'!A3:A63,'Meltzer-Faber'!C3:C63))</f>
        <v>1.665</v>
      </c>
      <c r="AD9" s="40">
        <f>IF(Y9="m",AB9,IF(Y9="k",AC9,""))</f>
        <v>1.488</v>
      </c>
    </row>
    <row r="10" spans="2:30" s="8" customFormat="1" ht="20" customHeight="1">
      <c r="B10" s="85">
        <f>'Pulje 2'!B10</f>
        <v>1966001</v>
      </c>
      <c r="C10" s="108" t="s">
        <v>174</v>
      </c>
      <c r="D10" s="129">
        <f>'Pulje 2'!D14</f>
        <v>61.03</v>
      </c>
      <c r="E10" s="51" t="s">
        <v>176</v>
      </c>
      <c r="F10" s="122">
        <f>'Pulje 2'!F14</f>
        <v>25930</v>
      </c>
      <c r="G10" s="52"/>
      <c r="H10" s="85" t="str">
        <f>'Pulje 2'!H14</f>
        <v>Line Søfteland</v>
      </c>
      <c r="I10" s="53" t="s">
        <v>74</v>
      </c>
      <c r="J10" s="54">
        <f>'Pulje 2'!J14</f>
        <v>40</v>
      </c>
      <c r="K10" s="54">
        <f>'Pulje 2'!K14</f>
        <v>-43</v>
      </c>
      <c r="L10" s="54">
        <f>'Pulje 2'!L14</f>
        <v>-43</v>
      </c>
      <c r="M10" s="54">
        <f>'Pulje 2'!M14</f>
        <v>53</v>
      </c>
      <c r="N10" s="54">
        <f>'Pulje 2'!N14</f>
        <v>56</v>
      </c>
      <c r="O10" s="54">
        <f>'Pulje 2'!O14</f>
        <v>-58</v>
      </c>
      <c r="P10" s="56">
        <f t="shared" si="0"/>
        <v>40</v>
      </c>
      <c r="Q10" s="56">
        <f t="shared" si="1"/>
        <v>56</v>
      </c>
      <c r="R10" s="56">
        <f t="shared" si="2"/>
        <v>96</v>
      </c>
      <c r="S10" s="57">
        <f t="shared" si="3"/>
        <v>145.86873815000504</v>
      </c>
      <c r="T10" s="89">
        <f t="shared" ref="T10:T24" si="6">IFERROR(IF(AA10=1,S10*AD10,""),"")</f>
        <v>195.17237164470677</v>
      </c>
      <c r="U10" s="52"/>
      <c r="V10" s="51"/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1.5194660223958858</v>
      </c>
      <c r="X10" s="30" t="str">
        <f>T5</f>
        <v>30.9.2023</v>
      </c>
      <c r="Y10" s="1" t="str">
        <f t="shared" si="4"/>
        <v>m</v>
      </c>
      <c r="Z10" s="37">
        <f t="shared" si="5"/>
        <v>53</v>
      </c>
      <c r="AA10" s="44">
        <f>IF(Z10&gt;34,1,0)</f>
        <v>1</v>
      </c>
      <c r="AB10" s="8">
        <f>IF(AA10=1,LOOKUP(Z10,'Meltzer-Faber'!A3:A63,'Meltzer-Faber'!B3:B63))</f>
        <v>1.3380000000000001</v>
      </c>
      <c r="AC10" s="40">
        <f>IF(AA10=1,LOOKUP(Z10,'Meltzer-Faber'!A3:A63,'Meltzer-Faber'!C3:C63))</f>
        <v>1.4350000000000001</v>
      </c>
      <c r="AD10" s="40">
        <f t="shared" ref="AD10:AD24" si="8">IF(Y10="m",AB10,IF(Y10="k",AC10,""))</f>
        <v>1.3380000000000001</v>
      </c>
    </row>
    <row r="11" spans="2:30" s="8" customFormat="1" ht="20" customHeight="1">
      <c r="B11" s="49"/>
      <c r="C11" s="108"/>
      <c r="D11" s="91"/>
      <c r="E11" s="51"/>
      <c r="F11" s="112"/>
      <c r="G11" s="92"/>
      <c r="H11" s="93"/>
      <c r="I11" s="93"/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3"/>
        <v/>
      </c>
      <c r="T11" s="89" t="str">
        <f t="shared" si="6"/>
        <v/>
      </c>
      <c r="U11" s="52"/>
      <c r="V11" s="51"/>
      <c r="W11" s="58" t="str">
        <f t="shared" si="7"/>
        <v/>
      </c>
      <c r="X11" s="30" t="str">
        <f>T5</f>
        <v>30.9.2023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>
      <c r="B12" s="49"/>
      <c r="C12" s="108"/>
      <c r="D12" s="91"/>
      <c r="E12" s="51"/>
      <c r="F12" s="112"/>
      <c r="G12" s="92"/>
      <c r="H12" s="93"/>
      <c r="I12" s="93"/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3"/>
        <v/>
      </c>
      <c r="T12" s="89" t="str">
        <f t="shared" si="6"/>
        <v/>
      </c>
      <c r="U12" s="52"/>
      <c r="V12" s="51" t="s">
        <v>18</v>
      </c>
      <c r="W12" s="58" t="str">
        <f t="shared" si="7"/>
        <v/>
      </c>
      <c r="X12" s="30" t="str">
        <f>T5</f>
        <v>30.9.2023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" customHeight="1">
      <c r="B13" s="49"/>
      <c r="C13" s="108"/>
      <c r="D13" s="50"/>
      <c r="E13" s="51"/>
      <c r="F13" s="113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3"/>
        <v/>
      </c>
      <c r="T13" s="89" t="str">
        <f t="shared" si="6"/>
        <v/>
      </c>
      <c r="U13" s="52"/>
      <c r="V13" s="51" t="s">
        <v>18</v>
      </c>
      <c r="W13" s="58" t="str">
        <f t="shared" si="7"/>
        <v/>
      </c>
      <c r="X13" s="30" t="str">
        <f>T5</f>
        <v>30.9.2023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>
      <c r="B14" s="49"/>
      <c r="C14" s="108"/>
      <c r="D14" s="50"/>
      <c r="E14" s="51"/>
      <c r="F14" s="113"/>
      <c r="G14" s="52"/>
      <c r="H14" s="53"/>
      <c r="I14" s="5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3"/>
        <v/>
      </c>
      <c r="T14" s="89" t="str">
        <f t="shared" si="6"/>
        <v/>
      </c>
      <c r="U14" s="52"/>
      <c r="V14" s="51" t="s">
        <v>18</v>
      </c>
      <c r="W14" s="58" t="str">
        <f t="shared" si="7"/>
        <v/>
      </c>
      <c r="X14" s="30" t="str">
        <f>T5</f>
        <v>30.9.2023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>
      <c r="B15" s="49"/>
      <c r="C15" s="108"/>
      <c r="D15" s="50"/>
      <c r="E15" s="51"/>
      <c r="F15" s="113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3"/>
        <v/>
      </c>
      <c r="T15" s="89" t="str">
        <f t="shared" si="6"/>
        <v/>
      </c>
      <c r="U15" s="52"/>
      <c r="V15" s="51"/>
      <c r="W15" s="58" t="str">
        <f t="shared" si="7"/>
        <v/>
      </c>
      <c r="X15" s="30" t="str">
        <f>T5</f>
        <v>30.9.2023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>
      <c r="B16" s="49"/>
      <c r="C16" s="108"/>
      <c r="D16" s="50"/>
      <c r="E16" s="51"/>
      <c r="F16" s="113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3"/>
        <v/>
      </c>
      <c r="T16" s="89" t="str">
        <f t="shared" si="6"/>
        <v/>
      </c>
      <c r="U16" s="52"/>
      <c r="V16" s="51"/>
      <c r="W16" s="58" t="str">
        <f t="shared" si="7"/>
        <v/>
      </c>
      <c r="X16" s="30" t="str">
        <f>T5</f>
        <v>30.9.2023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" customHeight="1">
      <c r="B17" s="49"/>
      <c r="C17" s="108"/>
      <c r="D17" s="50"/>
      <c r="E17" s="51"/>
      <c r="F17" s="113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3"/>
        <v/>
      </c>
      <c r="T17" s="89" t="str">
        <f t="shared" si="6"/>
        <v/>
      </c>
      <c r="U17" s="52"/>
      <c r="V17" s="51"/>
      <c r="W17" s="58" t="str">
        <f t="shared" si="7"/>
        <v/>
      </c>
      <c r="X17" s="30" t="str">
        <f>T5</f>
        <v>30.9.2023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>
      <c r="B18" s="49"/>
      <c r="C18" s="108"/>
      <c r="D18" s="50"/>
      <c r="E18" s="51"/>
      <c r="F18" s="113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3"/>
        <v/>
      </c>
      <c r="T18" s="89" t="str">
        <f t="shared" si="6"/>
        <v/>
      </c>
      <c r="U18" s="52"/>
      <c r="V18" s="51" t="s">
        <v>18</v>
      </c>
      <c r="W18" s="58" t="str">
        <f t="shared" si="7"/>
        <v/>
      </c>
      <c r="X18" s="30" t="str">
        <f>T5</f>
        <v>30.9.2023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>
      <c r="B19" s="49"/>
      <c r="C19" s="108"/>
      <c r="D19" s="50"/>
      <c r="E19" s="51"/>
      <c r="F19" s="105"/>
      <c r="G19" s="52"/>
      <c r="H19" s="53"/>
      <c r="I19" s="53"/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3"/>
        <v/>
      </c>
      <c r="T19" s="89" t="str">
        <f t="shared" si="6"/>
        <v/>
      </c>
      <c r="U19" s="52"/>
      <c r="V19" s="51"/>
      <c r="W19" s="58" t="str">
        <f t="shared" si="7"/>
        <v/>
      </c>
      <c r="X19" s="30" t="str">
        <f>T5</f>
        <v>30.9.2023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>
      <c r="B20" s="49"/>
      <c r="C20" s="108"/>
      <c r="D20" s="50"/>
      <c r="E20" s="51"/>
      <c r="F20" s="105"/>
      <c r="G20" s="52"/>
      <c r="H20" s="53"/>
      <c r="I20" s="53"/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3"/>
        <v/>
      </c>
      <c r="T20" s="89" t="str">
        <f t="shared" si="6"/>
        <v/>
      </c>
      <c r="U20" s="52"/>
      <c r="V20" s="51"/>
      <c r="W20" s="58" t="str">
        <f t="shared" si="7"/>
        <v/>
      </c>
      <c r="X20" s="30" t="str">
        <f>T5</f>
        <v>30.9.2023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>
      <c r="B21" s="49"/>
      <c r="C21" s="108"/>
      <c r="D21" s="50"/>
      <c r="E21" s="51"/>
      <c r="F21" s="105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3"/>
        <v/>
      </c>
      <c r="T21" s="89" t="str">
        <f t="shared" si="6"/>
        <v/>
      </c>
      <c r="U21" s="52"/>
      <c r="V21" s="51"/>
      <c r="W21" s="58" t="str">
        <f t="shared" si="7"/>
        <v/>
      </c>
      <c r="X21" s="30" t="str">
        <f>T5</f>
        <v>30.9.2023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>
      <c r="B22" s="49"/>
      <c r="C22" s="108"/>
      <c r="D22" s="50"/>
      <c r="E22" s="51"/>
      <c r="F22" s="105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3"/>
        <v/>
      </c>
      <c r="T22" s="89" t="str">
        <f t="shared" si="6"/>
        <v/>
      </c>
      <c r="U22" s="52"/>
      <c r="V22" s="51"/>
      <c r="W22" s="58" t="str">
        <f t="shared" si="7"/>
        <v/>
      </c>
      <c r="X22" s="30" t="str">
        <f>T5</f>
        <v>30.9.2023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>
      <c r="B23" s="49"/>
      <c r="C23" s="108"/>
      <c r="D23" s="50"/>
      <c r="E23" s="51"/>
      <c r="F23" s="105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3"/>
        <v/>
      </c>
      <c r="T23" s="89" t="str">
        <f t="shared" si="6"/>
        <v/>
      </c>
      <c r="U23" s="52"/>
      <c r="V23" s="51"/>
      <c r="W23" s="58" t="str">
        <f t="shared" si="7"/>
        <v/>
      </c>
      <c r="X23" s="30" t="str">
        <f>T5</f>
        <v>30.9.2023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>
      <c r="B24" s="59"/>
      <c r="C24" s="109"/>
      <c r="D24" s="60"/>
      <c r="E24" s="61"/>
      <c r="F24" s="106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3"/>
        <v/>
      </c>
      <c r="T24" s="89" t="str">
        <f t="shared" si="6"/>
        <v/>
      </c>
      <c r="U24" s="62"/>
      <c r="V24" s="61"/>
      <c r="W24" s="97" t="str">
        <f t="shared" si="7"/>
        <v/>
      </c>
      <c r="X24" s="30" t="str">
        <f>T5</f>
        <v>30.9.2023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>
      <c r="B27" s="148" t="s">
        <v>41</v>
      </c>
      <c r="C27" s="148"/>
      <c r="D27" s="100" t="s">
        <v>40</v>
      </c>
      <c r="E27" s="148" t="s">
        <v>6</v>
      </c>
      <c r="F27" s="148"/>
      <c r="G27" s="148"/>
      <c r="H27" s="100" t="s">
        <v>51</v>
      </c>
      <c r="I27" s="24"/>
      <c r="J27" s="148" t="s">
        <v>41</v>
      </c>
      <c r="K27" s="148"/>
      <c r="L27" s="148"/>
      <c r="M27" s="103" t="s">
        <v>40</v>
      </c>
      <c r="N27" s="149" t="s">
        <v>6</v>
      </c>
      <c r="O27" s="149"/>
      <c r="P27" s="149"/>
      <c r="Q27" s="149"/>
      <c r="R27" s="149" t="s">
        <v>51</v>
      </c>
      <c r="S27" s="149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>
      <c r="B28" s="150" t="s">
        <v>48</v>
      </c>
      <c r="C28" s="147"/>
      <c r="D28" s="98">
        <v>1965002</v>
      </c>
      <c r="E28" s="147" t="s">
        <v>173</v>
      </c>
      <c r="F28" s="147"/>
      <c r="G28" s="147"/>
      <c r="H28" s="99" t="s">
        <v>77</v>
      </c>
      <c r="I28" s="4"/>
      <c r="J28" s="150" t="s">
        <v>43</v>
      </c>
      <c r="K28" s="147"/>
      <c r="L28" s="147"/>
      <c r="M28" s="98">
        <v>1969007</v>
      </c>
      <c r="N28" s="151" t="s">
        <v>140</v>
      </c>
      <c r="O28" s="151"/>
      <c r="P28" s="151"/>
      <c r="Q28" s="151"/>
      <c r="R28" s="151" t="s">
        <v>77</v>
      </c>
      <c r="S28" s="152"/>
      <c r="AA28" s="1"/>
      <c r="AC28" s="39"/>
      <c r="AD28" s="39"/>
    </row>
    <row r="29" spans="2:30" s="5" customFormat="1" ht="21" customHeight="1">
      <c r="B29" s="143" t="s">
        <v>44</v>
      </c>
      <c r="C29" s="144"/>
      <c r="D29" s="78">
        <v>1983006</v>
      </c>
      <c r="E29" s="144" t="s">
        <v>146</v>
      </c>
      <c r="F29" s="144"/>
      <c r="G29" s="144"/>
      <c r="H29" s="79" t="s">
        <v>69</v>
      </c>
      <c r="I29" s="4"/>
      <c r="J29" s="143" t="s">
        <v>46</v>
      </c>
      <c r="K29" s="144"/>
      <c r="L29" s="144"/>
      <c r="M29" s="98">
        <v>1993011</v>
      </c>
      <c r="N29" s="151" t="s">
        <v>141</v>
      </c>
      <c r="O29" s="151"/>
      <c r="P29" s="151"/>
      <c r="Q29" s="151"/>
      <c r="R29" s="151" t="s">
        <v>125</v>
      </c>
      <c r="S29" s="152"/>
      <c r="AC29" s="39"/>
      <c r="AD29" s="39"/>
    </row>
    <row r="30" spans="2:30" s="5" customFormat="1" ht="19" customHeight="1">
      <c r="B30" s="143" t="s">
        <v>44</v>
      </c>
      <c r="C30" s="144"/>
      <c r="D30" s="78">
        <v>1944004</v>
      </c>
      <c r="E30" s="144" t="s">
        <v>147</v>
      </c>
      <c r="F30" s="144"/>
      <c r="G30" s="144"/>
      <c r="H30" s="79" t="s">
        <v>77</v>
      </c>
      <c r="I30" s="4"/>
      <c r="J30" s="143" t="s">
        <v>46</v>
      </c>
      <c r="K30" s="144"/>
      <c r="L30" s="144"/>
      <c r="M30" s="101"/>
      <c r="N30" s="145"/>
      <c r="O30" s="145"/>
      <c r="P30" s="145"/>
      <c r="Q30" s="145"/>
      <c r="R30" s="145"/>
      <c r="S30" s="146"/>
      <c r="AC30" s="39"/>
      <c r="AD30" s="39"/>
    </row>
    <row r="31" spans="2:30" s="5" customFormat="1" ht="21" customHeight="1">
      <c r="B31" s="143" t="s">
        <v>44</v>
      </c>
      <c r="C31" s="144"/>
      <c r="D31" s="78">
        <v>1978010</v>
      </c>
      <c r="E31" s="144" t="s">
        <v>148</v>
      </c>
      <c r="F31" s="144"/>
      <c r="G31" s="144"/>
      <c r="H31" s="79" t="s">
        <v>77</v>
      </c>
      <c r="I31" s="4"/>
      <c r="J31" s="143" t="s">
        <v>42</v>
      </c>
      <c r="K31" s="144"/>
      <c r="L31" s="144"/>
      <c r="M31" s="101"/>
      <c r="N31" s="145"/>
      <c r="O31" s="145"/>
      <c r="P31" s="145"/>
      <c r="Q31" s="145"/>
      <c r="R31" s="145"/>
      <c r="S31" s="146"/>
      <c r="Y31" s="5" t="s">
        <v>18</v>
      </c>
      <c r="AC31" s="39"/>
      <c r="AD31" s="39"/>
    </row>
    <row r="32" spans="2:30" s="5" customFormat="1" ht="20" customHeight="1">
      <c r="B32" s="143" t="s">
        <v>44</v>
      </c>
      <c r="C32" s="144"/>
      <c r="D32" s="78"/>
      <c r="E32" s="144"/>
      <c r="F32" s="144"/>
      <c r="G32" s="144"/>
      <c r="H32" s="79"/>
      <c r="I32" s="4"/>
      <c r="J32" s="143" t="s">
        <v>42</v>
      </c>
      <c r="K32" s="144"/>
      <c r="L32" s="144"/>
      <c r="M32" s="101"/>
      <c r="N32" s="145"/>
      <c r="O32" s="145"/>
      <c r="P32" s="145"/>
      <c r="Q32" s="145"/>
      <c r="R32" s="145"/>
      <c r="S32" s="146"/>
      <c r="AC32" s="39"/>
      <c r="AD32" s="39"/>
    </row>
    <row r="33" spans="2:22" ht="19" customHeight="1">
      <c r="B33" s="143" t="s">
        <v>44</v>
      </c>
      <c r="C33" s="144"/>
      <c r="D33" s="78">
        <v>1961004</v>
      </c>
      <c r="E33" s="144" t="s">
        <v>144</v>
      </c>
      <c r="F33" s="144"/>
      <c r="G33" s="144"/>
      <c r="H33" s="79" t="s">
        <v>77</v>
      </c>
      <c r="I33" s="3"/>
      <c r="J33" s="143" t="s">
        <v>42</v>
      </c>
      <c r="K33" s="144"/>
      <c r="L33" s="144"/>
      <c r="M33" s="101"/>
      <c r="N33" s="145"/>
      <c r="O33" s="145"/>
      <c r="P33" s="145"/>
      <c r="Q33" s="145"/>
      <c r="R33" s="145"/>
      <c r="S33" s="146"/>
      <c r="T33" s="3"/>
      <c r="U33" s="3"/>
      <c r="V33" s="3"/>
    </row>
    <row r="34" spans="2:22" ht="20" customHeight="1">
      <c r="B34" s="143" t="s">
        <v>47</v>
      </c>
      <c r="C34" s="144"/>
      <c r="D34" s="78">
        <v>1991016</v>
      </c>
      <c r="E34" s="144" t="s">
        <v>142</v>
      </c>
      <c r="F34" s="144"/>
      <c r="G34" s="144"/>
      <c r="H34" s="99" t="s">
        <v>77</v>
      </c>
      <c r="I34" s="3"/>
      <c r="J34" s="143" t="s">
        <v>42</v>
      </c>
      <c r="K34" s="144"/>
      <c r="L34" s="144"/>
      <c r="M34" s="101"/>
      <c r="N34" s="145"/>
      <c r="O34" s="145"/>
      <c r="P34" s="145"/>
      <c r="Q34" s="145"/>
      <c r="R34" s="145"/>
      <c r="S34" s="146"/>
      <c r="T34" s="3"/>
      <c r="U34" s="3"/>
      <c r="V34" s="3"/>
    </row>
    <row r="35" spans="2:22" ht="20" customHeight="1">
      <c r="B35" s="138" t="s">
        <v>45</v>
      </c>
      <c r="C35" s="139"/>
      <c r="D35" s="78">
        <v>1965005</v>
      </c>
      <c r="E35" s="144" t="s">
        <v>143</v>
      </c>
      <c r="F35" s="144"/>
      <c r="G35" s="144"/>
      <c r="H35" s="79" t="s">
        <v>69</v>
      </c>
      <c r="I35" s="3"/>
      <c r="J35" s="138" t="s">
        <v>42</v>
      </c>
      <c r="K35" s="139"/>
      <c r="L35" s="139"/>
      <c r="M35" s="102"/>
      <c r="N35" s="140"/>
      <c r="O35" s="140"/>
      <c r="P35" s="140"/>
      <c r="Q35" s="140"/>
      <c r="R35" s="140"/>
      <c r="S35" s="141"/>
      <c r="T35" s="3"/>
      <c r="U35" s="3"/>
      <c r="V35" s="3"/>
    </row>
    <row r="36" spans="2:22" ht="19" customHeight="1">
      <c r="B36" s="142"/>
      <c r="C36" s="142"/>
      <c r="D36" s="131"/>
      <c r="E36" s="131"/>
      <c r="F36" s="131"/>
      <c r="G36" s="131"/>
      <c r="H36" s="131"/>
      <c r="I36" s="3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3"/>
      <c r="U36" s="3"/>
      <c r="V36" s="3"/>
    </row>
    <row r="37" spans="2:22" ht="18" customHeight="1">
      <c r="B37" s="132" t="s">
        <v>50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  <c r="T37" s="3"/>
      <c r="U37" s="3"/>
      <c r="V37" s="3"/>
    </row>
    <row r="38" spans="2:22" ht="18" customHeight="1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  <c r="T38" s="3"/>
      <c r="U38" s="3"/>
      <c r="V38" s="3"/>
    </row>
    <row r="39" spans="2:22" ht="14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>
      <c r="E42" s="131"/>
      <c r="F42" s="131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10">
    <cfRule type="cellIs" dxfId="7" priority="3" stopIfTrue="1" operator="between">
      <formula>1</formula>
      <formula>300</formula>
    </cfRule>
    <cfRule type="cellIs" dxfId="6" priority="4" stopIfTrue="1" operator="lessThanOrEqual">
      <formula>0</formula>
    </cfRule>
  </conditionalFormatting>
  <conditionalFormatting sqref="J11:O12">
    <cfRule type="cellIs" dxfId="5" priority="8" stopIfTrue="1" operator="lessThanOrEqual">
      <formula>0</formula>
    </cfRule>
    <cfRule type="cellIs" dxfId="4" priority="7" stopIfTrue="1" operator="between">
      <formula>1</formula>
      <formula>300</formula>
    </cfRule>
  </conditionalFormatting>
  <conditionalFormatting sqref="J13:O24">
    <cfRule type="cellIs" dxfId="3" priority="9" stopIfTrue="1" operator="between">
      <formula>1</formula>
      <formula>300</formula>
    </cfRule>
    <cfRule type="cellIs" dxfId="2" priority="10" stopIfTrue="1" operator="lessThanOrEqual">
      <formula>0</formula>
    </cfRule>
  </conditionalFormatting>
  <conditionalFormatting sqref="K12">
    <cfRule type="cellIs" dxfId="1" priority="6" stopIfTrue="1" operator="lessThanOrEqual">
      <formula>0</formula>
    </cfRule>
    <cfRule type="cellIs" dxfId="0" priority="5" stopIfTrue="1" operator="between">
      <formula>1</formula>
      <formula>300</formula>
    </cfRule>
  </conditionalFormatting>
  <dataValidations disablePrompts="1" count="4">
    <dataValidation type="list" allowBlank="1" showInputMessage="1" showErrorMessage="1" sqref="D5:H5" xr:uid="{C65CD387-FE80-4097-856B-5F34190D14A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B35E4F84-6B6C-4DCF-80B3-819325C15797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E9:E24" xr:uid="{49B593C0-D03D-409C-B0BB-58668BE6E378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6135C85F-FE8D-4FBF-AB39-92C6F2EF4B3B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ignoredErrors>
    <ignoredError sqref="J9:O10 B9:I9 B10:C10 I10 G10 E10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C10E-301B-4E87-ACD1-8220A60AE9D9}">
  <dimension ref="A1:I12"/>
  <sheetViews>
    <sheetView showGridLines="0" zoomScale="180" zoomScaleNormal="180" workbookViewId="0">
      <selection activeCell="B5" sqref="B5"/>
    </sheetView>
  </sheetViews>
  <sheetFormatPr baseColWidth="10" defaultColWidth="8.83203125" defaultRowHeight="13"/>
  <cols>
    <col min="1" max="1" width="5.5" customWidth="1"/>
    <col min="2" max="2" width="35.83203125" customWidth="1"/>
    <col min="3" max="3" width="13" customWidth="1"/>
    <col min="4" max="4" width="6.83203125" bestFit="1" customWidth="1"/>
    <col min="5" max="5" width="14.83203125" customWidth="1"/>
    <col min="6" max="6" width="15.33203125" customWidth="1"/>
    <col min="7" max="7" width="35.1640625" customWidth="1"/>
    <col min="8" max="8" width="9.5" bestFit="1" customWidth="1"/>
    <col min="9" max="9" width="6.83203125" bestFit="1" customWidth="1"/>
  </cols>
  <sheetData>
    <row r="1" spans="1:9">
      <c r="B1" s="118" t="s">
        <v>38</v>
      </c>
      <c r="C1" t="s">
        <v>168</v>
      </c>
      <c r="G1" s="118" t="s">
        <v>38</v>
      </c>
      <c r="H1" t="s">
        <v>169</v>
      </c>
    </row>
    <row r="2" spans="1:9">
      <c r="B2" s="118" t="s">
        <v>171</v>
      </c>
      <c r="C2" t="s">
        <v>167</v>
      </c>
      <c r="G2" s="118" t="s">
        <v>171</v>
      </c>
      <c r="H2" t="s">
        <v>167</v>
      </c>
    </row>
    <row r="4" spans="1:9">
      <c r="A4" s="120" t="s">
        <v>184</v>
      </c>
      <c r="B4" s="118" t="s">
        <v>51</v>
      </c>
      <c r="C4" t="s">
        <v>172</v>
      </c>
      <c r="D4" t="s">
        <v>170</v>
      </c>
      <c r="F4" s="120" t="s">
        <v>184</v>
      </c>
      <c r="G4" s="118" t="s">
        <v>51</v>
      </c>
      <c r="H4" t="s">
        <v>172</v>
      </c>
      <c r="I4" t="s">
        <v>170</v>
      </c>
    </row>
    <row r="5" spans="1:9">
      <c r="A5" s="128">
        <v>1</v>
      </c>
      <c r="B5" t="s">
        <v>65</v>
      </c>
      <c r="C5" s="121">
        <v>1105.7988237725313</v>
      </c>
      <c r="D5">
        <v>3</v>
      </c>
      <c r="F5" s="128">
        <v>1</v>
      </c>
      <c r="G5" s="119" t="s">
        <v>69</v>
      </c>
      <c r="H5" s="121">
        <v>435.95424450228586</v>
      </c>
      <c r="I5">
        <v>3</v>
      </c>
    </row>
    <row r="6" spans="1:9">
      <c r="A6" s="128">
        <v>2</v>
      </c>
      <c r="B6" s="119" t="s">
        <v>77</v>
      </c>
      <c r="C6" s="121">
        <v>979.66886274178887</v>
      </c>
      <c r="D6">
        <v>3</v>
      </c>
      <c r="F6" s="128">
        <v>2</v>
      </c>
      <c r="G6" t="s">
        <v>94</v>
      </c>
      <c r="H6" s="121">
        <v>423.73223479551677</v>
      </c>
      <c r="I6">
        <v>3</v>
      </c>
    </row>
    <row r="7" spans="1:9">
      <c r="A7" s="128">
        <v>3</v>
      </c>
      <c r="B7" s="119" t="s">
        <v>57</v>
      </c>
      <c r="C7" s="121">
        <v>928.41442964111741</v>
      </c>
      <c r="D7">
        <v>3</v>
      </c>
      <c r="F7" s="128">
        <v>3</v>
      </c>
      <c r="G7" s="119" t="s">
        <v>88</v>
      </c>
      <c r="H7" s="121">
        <v>330.08482798773525</v>
      </c>
      <c r="I7">
        <v>3</v>
      </c>
    </row>
    <row r="8" spans="1:9">
      <c r="A8" s="128">
        <v>4</v>
      </c>
      <c r="B8" s="119" t="s">
        <v>68</v>
      </c>
      <c r="C8" s="121">
        <v>873.83108320164297</v>
      </c>
      <c r="D8">
        <v>3</v>
      </c>
      <c r="F8" s="128">
        <v>4</v>
      </c>
    </row>
    <row r="9" spans="1:9">
      <c r="A9" s="128">
        <v>5</v>
      </c>
      <c r="B9" t="s">
        <v>74</v>
      </c>
      <c r="C9" s="121">
        <v>840.6000917334411</v>
      </c>
      <c r="D9">
        <v>3</v>
      </c>
      <c r="F9" s="128">
        <v>5</v>
      </c>
    </row>
    <row r="10" spans="1:9">
      <c r="A10" s="128">
        <v>6</v>
      </c>
      <c r="B10" s="119" t="s">
        <v>102</v>
      </c>
      <c r="C10" s="121">
        <v>826.00846674958939</v>
      </c>
      <c r="D10">
        <v>3</v>
      </c>
    </row>
    <row r="11" spans="1:9">
      <c r="A11" s="128">
        <v>7</v>
      </c>
      <c r="B11" s="119" t="s">
        <v>111</v>
      </c>
      <c r="C11" s="121">
        <v>812.59732358345013</v>
      </c>
      <c r="D11">
        <v>3</v>
      </c>
    </row>
    <row r="12" spans="1:9">
      <c r="A12" s="128">
        <v>8</v>
      </c>
      <c r="B12" s="119" t="s">
        <v>88</v>
      </c>
      <c r="C12" s="121">
        <v>738.29855407220043</v>
      </c>
      <c r="D12">
        <v>3</v>
      </c>
    </row>
  </sheetData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288B-2661-4A67-9610-62292D02456D}">
  <dimension ref="A1:I34"/>
  <sheetViews>
    <sheetView showGridLines="0" topLeftCell="A4" zoomScale="160" zoomScaleNormal="160" workbookViewId="0">
      <selection activeCell="B6" sqref="B5:B34"/>
      <pivotSelection pane="bottomRight" showHeader="1" axis="axisRow" activeRow="5" activeCol="1" previousRow="5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ColWidth="8.83203125" defaultRowHeight="13"/>
  <cols>
    <col min="2" max="2" width="28.6640625" bestFit="1" customWidth="1"/>
    <col min="3" max="3" width="18" bestFit="1" customWidth="1"/>
    <col min="4" max="4" width="18.5" bestFit="1" customWidth="1"/>
    <col min="7" max="7" width="30.83203125" bestFit="1" customWidth="1"/>
    <col min="8" max="9" width="18.5" bestFit="1" customWidth="1"/>
  </cols>
  <sheetData>
    <row r="1" spans="1:9">
      <c r="B1" s="118" t="s">
        <v>38</v>
      </c>
      <c r="C1" t="s">
        <v>168</v>
      </c>
      <c r="G1" s="118" t="s">
        <v>38</v>
      </c>
      <c r="H1" t="s">
        <v>169</v>
      </c>
    </row>
    <row r="2" spans="1:9">
      <c r="B2" s="118" t="s">
        <v>158</v>
      </c>
      <c r="C2" t="s">
        <v>187</v>
      </c>
      <c r="G2" s="118" t="s">
        <v>158</v>
      </c>
      <c r="H2" t="s">
        <v>187</v>
      </c>
    </row>
    <row r="4" spans="1:9">
      <c r="A4" s="120" t="s">
        <v>184</v>
      </c>
      <c r="B4" s="118" t="s">
        <v>6</v>
      </c>
      <c r="C4" s="118" t="s">
        <v>7</v>
      </c>
      <c r="D4" t="s">
        <v>186</v>
      </c>
      <c r="F4" s="120" t="s">
        <v>184</v>
      </c>
      <c r="G4" s="118" t="s">
        <v>6</v>
      </c>
      <c r="H4" s="118" t="s">
        <v>7</v>
      </c>
      <c r="I4" t="s">
        <v>186</v>
      </c>
    </row>
    <row r="5" spans="1:9">
      <c r="A5" s="128">
        <v>1</v>
      </c>
      <c r="B5" t="s">
        <v>131</v>
      </c>
      <c r="C5" t="s">
        <v>77</v>
      </c>
      <c r="D5" s="130">
        <v>390.62764236057848</v>
      </c>
      <c r="F5" s="128">
        <v>1</v>
      </c>
      <c r="G5" t="s">
        <v>124</v>
      </c>
      <c r="H5" t="s">
        <v>125</v>
      </c>
      <c r="I5" s="130">
        <v>216.89121443918299</v>
      </c>
    </row>
    <row r="6" spans="1:9">
      <c r="A6" s="128">
        <v>2</v>
      </c>
      <c r="B6" t="s">
        <v>75</v>
      </c>
      <c r="C6" t="s">
        <v>65</v>
      </c>
      <c r="D6" s="130">
        <v>390.17678672461494</v>
      </c>
      <c r="F6" s="128">
        <v>2</v>
      </c>
      <c r="G6" t="s">
        <v>82</v>
      </c>
      <c r="H6" t="s">
        <v>74</v>
      </c>
      <c r="I6" s="130">
        <v>215.40780061907174</v>
      </c>
    </row>
    <row r="7" spans="1:9">
      <c r="A7" s="128">
        <v>3</v>
      </c>
      <c r="B7" t="s">
        <v>96</v>
      </c>
      <c r="C7" t="s">
        <v>65</v>
      </c>
      <c r="D7" s="130">
        <v>380.34146661961188</v>
      </c>
      <c r="F7" s="128">
        <v>3</v>
      </c>
      <c r="G7" t="s">
        <v>83</v>
      </c>
      <c r="H7" t="s">
        <v>84</v>
      </c>
      <c r="I7" s="130">
        <v>205.67789828242059</v>
      </c>
    </row>
    <row r="8" spans="1:9">
      <c r="A8" s="128">
        <v>4</v>
      </c>
      <c r="B8" t="s">
        <v>106</v>
      </c>
      <c r="C8" t="s">
        <v>68</v>
      </c>
      <c r="D8" s="130">
        <v>372.05776584418669</v>
      </c>
      <c r="F8" s="128">
        <v>4</v>
      </c>
      <c r="G8" t="s">
        <v>89</v>
      </c>
      <c r="H8" t="s">
        <v>74</v>
      </c>
      <c r="I8" s="130">
        <v>184.44134951096129</v>
      </c>
    </row>
    <row r="9" spans="1:9">
      <c r="A9" s="128">
        <v>5</v>
      </c>
      <c r="B9" t="s">
        <v>128</v>
      </c>
      <c r="C9" t="s">
        <v>74</v>
      </c>
      <c r="D9" s="130">
        <v>363.31716507096922</v>
      </c>
      <c r="F9" s="128">
        <v>5</v>
      </c>
      <c r="G9" t="s">
        <v>118</v>
      </c>
      <c r="H9" t="s">
        <v>69</v>
      </c>
      <c r="I9" s="130">
        <v>183.90284389422891</v>
      </c>
    </row>
    <row r="10" spans="1:9">
      <c r="A10" s="128">
        <v>6</v>
      </c>
      <c r="B10" t="s">
        <v>59</v>
      </c>
      <c r="C10" t="s">
        <v>57</v>
      </c>
      <c r="D10" s="130">
        <v>340.37288712611058</v>
      </c>
      <c r="F10" s="128">
        <v>6</v>
      </c>
      <c r="G10" t="s">
        <v>117</v>
      </c>
      <c r="H10" t="s">
        <v>84</v>
      </c>
      <c r="I10" s="130">
        <v>182.29530067021884</v>
      </c>
    </row>
    <row r="11" spans="1:9">
      <c r="A11" s="128">
        <v>7</v>
      </c>
      <c r="B11" t="s">
        <v>71</v>
      </c>
      <c r="C11" t="s">
        <v>102</v>
      </c>
      <c r="D11" s="130">
        <v>340.26695582729661</v>
      </c>
      <c r="F11" s="128">
        <v>7</v>
      </c>
      <c r="G11" t="s">
        <v>123</v>
      </c>
      <c r="H11" t="s">
        <v>102</v>
      </c>
      <c r="I11" s="130">
        <v>169.88493109523142</v>
      </c>
    </row>
    <row r="12" spans="1:9">
      <c r="A12" s="128">
        <v>8</v>
      </c>
      <c r="B12" t="s">
        <v>73</v>
      </c>
      <c r="C12" t="s">
        <v>57</v>
      </c>
      <c r="D12" s="130">
        <v>338.28107238406528</v>
      </c>
      <c r="F12" s="128">
        <v>8</v>
      </c>
      <c r="G12" t="s">
        <v>113</v>
      </c>
      <c r="H12" t="s">
        <v>114</v>
      </c>
      <c r="I12" s="130">
        <v>160.06518672005308</v>
      </c>
    </row>
    <row r="13" spans="1:9">
      <c r="A13" s="128">
        <v>9</v>
      </c>
      <c r="B13" t="s">
        <v>97</v>
      </c>
      <c r="C13" t="s">
        <v>88</v>
      </c>
      <c r="D13" s="130">
        <v>335.35977767597348</v>
      </c>
      <c r="F13" s="128">
        <v>9</v>
      </c>
      <c r="G13" t="s">
        <v>120</v>
      </c>
      <c r="H13" t="s">
        <v>114</v>
      </c>
      <c r="I13" s="130">
        <v>157.61088408915521</v>
      </c>
    </row>
    <row r="14" spans="1:9">
      <c r="A14" s="128">
        <v>10</v>
      </c>
      <c r="B14" t="s">
        <v>64</v>
      </c>
      <c r="C14" t="s">
        <v>65</v>
      </c>
      <c r="D14" s="130">
        <v>335.28057042830443</v>
      </c>
      <c r="F14" s="128">
        <v>10</v>
      </c>
      <c r="G14" t="s">
        <v>93</v>
      </c>
      <c r="H14" t="s">
        <v>94</v>
      </c>
      <c r="I14" s="130">
        <v>150.23109856859921</v>
      </c>
    </row>
    <row r="15" spans="1:9">
      <c r="A15" s="128">
        <v>11</v>
      </c>
      <c r="B15" t="s">
        <v>103</v>
      </c>
      <c r="C15" t="s">
        <v>104</v>
      </c>
      <c r="D15" s="130">
        <v>324.08236286409903</v>
      </c>
      <c r="F15" s="128">
        <v>11</v>
      </c>
      <c r="G15" t="s">
        <v>90</v>
      </c>
      <c r="H15" t="s">
        <v>69</v>
      </c>
      <c r="I15" s="130">
        <v>145.16198733376928</v>
      </c>
    </row>
    <row r="16" spans="1:9">
      <c r="A16" s="128">
        <v>12</v>
      </c>
      <c r="B16" t="s">
        <v>62</v>
      </c>
      <c r="C16" t="s">
        <v>55</v>
      </c>
      <c r="D16" s="130">
        <v>322.04238144722569</v>
      </c>
      <c r="F16" s="128">
        <v>12</v>
      </c>
      <c r="G16" t="s">
        <v>115</v>
      </c>
      <c r="H16" t="s">
        <v>94</v>
      </c>
      <c r="I16" s="130">
        <v>137.57747679584099</v>
      </c>
    </row>
    <row r="17" spans="1:9">
      <c r="A17" s="128">
        <v>13</v>
      </c>
      <c r="B17" t="s">
        <v>127</v>
      </c>
      <c r="C17" t="s">
        <v>111</v>
      </c>
      <c r="D17" s="130">
        <v>313.0652709551897</v>
      </c>
      <c r="F17" s="128">
        <v>13</v>
      </c>
      <c r="G17" t="s">
        <v>122</v>
      </c>
      <c r="H17" t="s">
        <v>94</v>
      </c>
      <c r="I17" s="130">
        <v>135.92365943107657</v>
      </c>
    </row>
    <row r="18" spans="1:9">
      <c r="A18" s="128">
        <v>14</v>
      </c>
      <c r="B18" t="s">
        <v>139</v>
      </c>
      <c r="C18" t="s">
        <v>77</v>
      </c>
      <c r="D18" s="130">
        <v>295.53214721752028</v>
      </c>
      <c r="F18" s="128">
        <v>14</v>
      </c>
      <c r="G18" t="s">
        <v>119</v>
      </c>
      <c r="H18" t="s">
        <v>94</v>
      </c>
      <c r="I18" s="130">
        <v>116.91406149168932</v>
      </c>
    </row>
    <row r="19" spans="1:9">
      <c r="A19" s="128">
        <v>15</v>
      </c>
      <c r="B19" t="s">
        <v>138</v>
      </c>
      <c r="C19" t="s">
        <v>77</v>
      </c>
      <c r="D19" s="130">
        <v>293.50907316369012</v>
      </c>
      <c r="F19" s="128">
        <v>15</v>
      </c>
      <c r="G19" t="s">
        <v>92</v>
      </c>
      <c r="H19" t="s">
        <v>88</v>
      </c>
      <c r="I19" s="130">
        <v>116.87736994740192</v>
      </c>
    </row>
    <row r="20" spans="1:9">
      <c r="A20" s="128">
        <v>16</v>
      </c>
      <c r="B20" t="s">
        <v>67</v>
      </c>
      <c r="C20" t="s">
        <v>68</v>
      </c>
      <c r="D20" s="130">
        <v>284.38313389481272</v>
      </c>
      <c r="F20" s="128">
        <v>16</v>
      </c>
      <c r="G20" t="s">
        <v>87</v>
      </c>
      <c r="H20" t="s">
        <v>88</v>
      </c>
      <c r="I20" s="130">
        <v>114.55888689002214</v>
      </c>
    </row>
    <row r="21" spans="1:9">
      <c r="A21" s="128">
        <v>17</v>
      </c>
      <c r="B21" t="s">
        <v>98</v>
      </c>
      <c r="C21" t="s">
        <v>99</v>
      </c>
      <c r="D21" s="130">
        <v>284.30840310818422</v>
      </c>
      <c r="F21" s="128">
        <v>17</v>
      </c>
      <c r="G21" t="s">
        <v>86</v>
      </c>
      <c r="H21" t="s">
        <v>69</v>
      </c>
      <c r="I21" s="130">
        <v>106.88941327428766</v>
      </c>
    </row>
    <row r="22" spans="1:9">
      <c r="A22" s="128">
        <v>18</v>
      </c>
      <c r="B22" t="s">
        <v>110</v>
      </c>
      <c r="C22" t="s">
        <v>111</v>
      </c>
      <c r="D22" s="130">
        <v>279.33206802087034</v>
      </c>
      <c r="F22" s="128">
        <v>18</v>
      </c>
      <c r="G22" t="s">
        <v>91</v>
      </c>
      <c r="H22" t="s">
        <v>88</v>
      </c>
      <c r="I22" s="130">
        <v>98.648571150311184</v>
      </c>
    </row>
    <row r="23" spans="1:9">
      <c r="A23" s="128">
        <v>19</v>
      </c>
      <c r="B23" t="s">
        <v>101</v>
      </c>
      <c r="C23" t="s">
        <v>102</v>
      </c>
      <c r="D23" s="130">
        <v>275.91803975571344</v>
      </c>
    </row>
    <row r="24" spans="1:9">
      <c r="A24" s="128">
        <v>20</v>
      </c>
      <c r="B24" t="s">
        <v>132</v>
      </c>
      <c r="C24" t="s">
        <v>94</v>
      </c>
      <c r="D24" s="130">
        <v>271.58949080547097</v>
      </c>
    </row>
    <row r="25" spans="1:9">
      <c r="A25" s="128">
        <v>21</v>
      </c>
      <c r="B25" t="s">
        <v>137</v>
      </c>
      <c r="C25" t="s">
        <v>74</v>
      </c>
      <c r="D25" s="130">
        <v>263.01279091790514</v>
      </c>
    </row>
    <row r="26" spans="1:9">
      <c r="A26" s="128">
        <v>22</v>
      </c>
      <c r="B26" t="s">
        <v>72</v>
      </c>
      <c r="C26" t="s">
        <v>65</v>
      </c>
      <c r="D26" s="130">
        <v>254.94434924871013</v>
      </c>
    </row>
    <row r="27" spans="1:9">
      <c r="A27" s="128">
        <v>23</v>
      </c>
      <c r="B27" t="s">
        <v>56</v>
      </c>
      <c r="C27" t="s">
        <v>57</v>
      </c>
      <c r="D27" s="130">
        <v>249.76047013094151</v>
      </c>
    </row>
    <row r="28" spans="1:9">
      <c r="A28" s="128">
        <v>24</v>
      </c>
      <c r="B28" t="s">
        <v>109</v>
      </c>
      <c r="C28" t="s">
        <v>69</v>
      </c>
      <c r="D28" s="130">
        <v>249.5126142651078</v>
      </c>
    </row>
    <row r="29" spans="1:9">
      <c r="A29" s="128">
        <v>25</v>
      </c>
      <c r="B29" t="s">
        <v>129</v>
      </c>
      <c r="C29" t="s">
        <v>88</v>
      </c>
      <c r="D29" s="130">
        <v>243.3638606299557</v>
      </c>
    </row>
    <row r="30" spans="1:9">
      <c r="A30" s="128">
        <v>26</v>
      </c>
      <c r="B30" t="s">
        <v>134</v>
      </c>
      <c r="C30" t="s">
        <v>135</v>
      </c>
      <c r="D30" s="130">
        <v>222.2967058734892</v>
      </c>
    </row>
    <row r="31" spans="1:9">
      <c r="A31" s="128">
        <v>27</v>
      </c>
      <c r="B31" t="s">
        <v>130</v>
      </c>
      <c r="C31" t="s">
        <v>111</v>
      </c>
      <c r="D31" s="130">
        <v>220.19998460739006</v>
      </c>
    </row>
    <row r="32" spans="1:9">
      <c r="A32" s="128">
        <v>28</v>
      </c>
      <c r="B32" t="s">
        <v>76</v>
      </c>
      <c r="C32" t="s">
        <v>68</v>
      </c>
      <c r="D32" s="130">
        <v>217.39018346264362</v>
      </c>
    </row>
    <row r="33" spans="1:4">
      <c r="A33" s="128">
        <v>29</v>
      </c>
      <c r="B33" t="s">
        <v>105</v>
      </c>
      <c r="C33" t="s">
        <v>102</v>
      </c>
      <c r="D33" s="130">
        <v>209.8234711665794</v>
      </c>
    </row>
    <row r="34" spans="1:4">
      <c r="A34" s="128">
        <v>30</v>
      </c>
      <c r="B34" t="s">
        <v>107</v>
      </c>
      <c r="C34" t="s">
        <v>88</v>
      </c>
      <c r="D34" s="130">
        <v>159.57491576627123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8</vt:i4>
      </vt:variant>
    </vt:vector>
  </HeadingPairs>
  <TitlesOfParts>
    <vt:vector size="18" baseType="lpstr">
      <vt:lpstr>Pulje 1</vt:lpstr>
      <vt:lpstr>Pulje 2</vt:lpstr>
      <vt:lpstr>Pulje 3</vt:lpstr>
      <vt:lpstr>Pulje 4</vt:lpstr>
      <vt:lpstr>Pulje 5</vt:lpstr>
      <vt:lpstr>Tabell</vt:lpstr>
      <vt:lpstr>DameMix</vt:lpstr>
      <vt:lpstr>LagRapport</vt:lpstr>
      <vt:lpstr>LøfterRank</vt:lpstr>
      <vt:lpstr>Meltzer-Faber</vt:lpstr>
      <vt:lpstr>DameMix!Utskriftsområde</vt:lpstr>
      <vt:lpstr>LagRapport!Utskriftsområde</vt:lpstr>
      <vt:lpstr>LøfterRank!Utskriftsområde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Nilsen, Emelie</cp:lastModifiedBy>
  <cp:lastPrinted>2023-09-30T15:31:25Z</cp:lastPrinted>
  <dcterms:created xsi:type="dcterms:W3CDTF">2001-08-31T20:44:44Z</dcterms:created>
  <dcterms:modified xsi:type="dcterms:W3CDTF">2023-10-02T12:11:24Z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