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Arne/AKB/MSKAP/NM Senior/NM sen 2023/"/>
    </mc:Choice>
  </mc:AlternateContent>
  <xr:revisionPtr revIDLastSave="0" documentId="13_ncr:1_{49E942CB-CB31-9047-80D6-DF7AB96CC246}" xr6:coauthVersionLast="47" xr6:coauthVersionMax="47" xr10:uidLastSave="{00000000-0000-0000-0000-000000000000}"/>
  <bookViews>
    <workbookView xWindow="320" yWindow="840" windowWidth="24420" windowHeight="14260" tabRatio="532" xr2:uid="{00000000-000D-0000-FFFF-FFFF00000000}"/>
  </bookViews>
  <sheets>
    <sheet name="Pulje 1" sheetId="31" r:id="rId1"/>
    <sheet name="Pulje 2" sheetId="40" r:id="rId2"/>
    <sheet name="Pulje 3" sheetId="42" r:id="rId3"/>
    <sheet name="Pulje 4" sheetId="43" r:id="rId4"/>
    <sheet name="Pulje 5" sheetId="46" r:id="rId5"/>
    <sheet name="Pulje 6" sheetId="47" r:id="rId6"/>
    <sheet name="Pulje 7" sheetId="48" r:id="rId7"/>
    <sheet name="Pulje 8" sheetId="49" r:id="rId8"/>
    <sheet name="Resultat NM Senior" sheetId="20" r:id="rId9"/>
    <sheet name="Resultat Kongepokal" sheetId="57" r:id="rId10"/>
    <sheet name="Meltzer-Faber" sheetId="29" state="hidden" r:id="rId11"/>
    <sheet name="Module1" sheetId="2" state="veryHidden" r:id="rId12"/>
  </sheets>
  <definedNames>
    <definedName name="_xlnm.Print_Area" localSheetId="0">'Pulje 1'!$A$1:$W$40</definedName>
    <definedName name="_xlnm.Print_Area" localSheetId="1">'Pulje 2'!$A$1:$W$40</definedName>
    <definedName name="_xlnm.Print_Area" localSheetId="2">'Pulje 3'!$A$1:$W$40</definedName>
    <definedName name="_xlnm.Print_Area" localSheetId="3">'Pulje 4'!$A$1:$W$40</definedName>
    <definedName name="_xlnm.Print_Area" localSheetId="4">'Pulje 5'!$A$1:$W$40</definedName>
    <definedName name="_xlnm.Print_Area" localSheetId="5">'Pulje 6'!$A$1:$W$40</definedName>
    <definedName name="_xlnm.Print_Area" localSheetId="6">'Pulje 7'!$A$1:$W$40</definedName>
    <definedName name="_xlnm.Print_Area" localSheetId="7">'Pulje 8'!$A$1:$W$40</definedName>
    <definedName name="_xlnm.Print_Area" localSheetId="9">'Resultat Kongepokal'!$A$1:$K$87</definedName>
    <definedName name="_xlnm.Print_Area" localSheetId="8">'Resultat NM Senior'!$A$1:$K$101</definedName>
    <definedName name="_xlnm.Print_Titles" localSheetId="9">'Resultat Kongepokal'!$1:$2</definedName>
    <definedName name="_xlnm.Print_Titles" localSheetId="8">'Resultat NM Senior'!$1:$2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20" i="42" l="1"/>
  <c r="W21" i="42"/>
  <c r="W22" i="42"/>
  <c r="W23" i="42"/>
  <c r="W24" i="42"/>
  <c r="W20" i="43"/>
  <c r="W21" i="43"/>
  <c r="W22" i="43"/>
  <c r="W23" i="43"/>
  <c r="W24" i="43"/>
  <c r="W16" i="46"/>
  <c r="W17" i="46"/>
  <c r="W18" i="46"/>
  <c r="W19" i="46"/>
  <c r="W20" i="46"/>
  <c r="W21" i="46"/>
  <c r="W22" i="46"/>
  <c r="W23" i="46"/>
  <c r="W24" i="46"/>
  <c r="W24" i="47"/>
  <c r="W23" i="48"/>
  <c r="W24" i="48"/>
  <c r="W18" i="49"/>
  <c r="W19" i="49"/>
  <c r="W20" i="49"/>
  <c r="W21" i="49"/>
  <c r="W22" i="49"/>
  <c r="W23" i="49"/>
  <c r="W24" i="49"/>
  <c r="W17" i="31"/>
  <c r="W18" i="31"/>
  <c r="W19" i="31"/>
  <c r="W20" i="31"/>
  <c r="W21" i="31"/>
  <c r="W22" i="31"/>
  <c r="W23" i="31"/>
  <c r="W24" i="31"/>
  <c r="S24" i="42" l="1"/>
  <c r="S24" i="43"/>
  <c r="S24" i="46"/>
  <c r="S24" i="47"/>
  <c r="S24" i="48"/>
  <c r="S24" i="49"/>
  <c r="S24" i="31"/>
  <c r="S20" i="42"/>
  <c r="S21" i="42"/>
  <c r="S22" i="42"/>
  <c r="S23" i="42"/>
  <c r="S20" i="43"/>
  <c r="S21" i="43"/>
  <c r="S22" i="43"/>
  <c r="S23" i="43"/>
  <c r="S16" i="46"/>
  <c r="S17" i="46"/>
  <c r="S18" i="46"/>
  <c r="S19" i="46"/>
  <c r="S20" i="46"/>
  <c r="S21" i="46"/>
  <c r="S22" i="46"/>
  <c r="S23" i="46"/>
  <c r="S23" i="48"/>
  <c r="S18" i="49"/>
  <c r="S19" i="49"/>
  <c r="S20" i="49"/>
  <c r="S21" i="49"/>
  <c r="S22" i="49"/>
  <c r="S23" i="49"/>
  <c r="S17" i="31"/>
  <c r="S18" i="31"/>
  <c r="S19" i="31"/>
  <c r="S20" i="31"/>
  <c r="S21" i="31"/>
  <c r="S22" i="31"/>
  <c r="S23" i="31"/>
  <c r="F69" i="57" l="1"/>
  <c r="G52" i="57" l="1"/>
  <c r="F52" i="57"/>
  <c r="E52" i="57"/>
  <c r="D52" i="57"/>
  <c r="C52" i="57"/>
  <c r="B52" i="57"/>
  <c r="G79" i="57"/>
  <c r="F79" i="57"/>
  <c r="E79" i="57"/>
  <c r="D79" i="57"/>
  <c r="C79" i="57"/>
  <c r="B79" i="57"/>
  <c r="G85" i="57"/>
  <c r="F85" i="57"/>
  <c r="E85" i="57"/>
  <c r="D85" i="57"/>
  <c r="C85" i="57"/>
  <c r="B85" i="57"/>
  <c r="G86" i="57"/>
  <c r="F86" i="57"/>
  <c r="E86" i="57"/>
  <c r="D86" i="57"/>
  <c r="C86" i="57"/>
  <c r="B86" i="57"/>
  <c r="G58" i="57"/>
  <c r="F58" i="57"/>
  <c r="E58" i="57"/>
  <c r="D58" i="57"/>
  <c r="C58" i="57"/>
  <c r="B58" i="57"/>
  <c r="G77" i="57"/>
  <c r="F77" i="57"/>
  <c r="E77" i="57"/>
  <c r="D77" i="57"/>
  <c r="C77" i="57"/>
  <c r="B77" i="57"/>
  <c r="G74" i="57"/>
  <c r="F74" i="57"/>
  <c r="E74" i="57"/>
  <c r="D74" i="57"/>
  <c r="C74" i="57"/>
  <c r="B74" i="57"/>
  <c r="G75" i="57"/>
  <c r="F75" i="57"/>
  <c r="E75" i="57"/>
  <c r="D75" i="57"/>
  <c r="C75" i="57"/>
  <c r="B75" i="57"/>
  <c r="G47" i="57"/>
  <c r="F47" i="57"/>
  <c r="E47" i="57"/>
  <c r="D47" i="57"/>
  <c r="C47" i="57"/>
  <c r="B47" i="57"/>
  <c r="G5" i="57"/>
  <c r="F5" i="57"/>
  <c r="E5" i="57"/>
  <c r="D5" i="57"/>
  <c r="C5" i="57"/>
  <c r="B5" i="57"/>
  <c r="G16" i="57"/>
  <c r="F16" i="57"/>
  <c r="E16" i="57"/>
  <c r="D16" i="57"/>
  <c r="C16" i="57"/>
  <c r="B16" i="57"/>
  <c r="G31" i="57"/>
  <c r="F31" i="57"/>
  <c r="E31" i="57"/>
  <c r="D31" i="57"/>
  <c r="C31" i="57"/>
  <c r="B31" i="57"/>
  <c r="G11" i="57"/>
  <c r="F11" i="57"/>
  <c r="E11" i="57"/>
  <c r="D11" i="57"/>
  <c r="C11" i="57"/>
  <c r="B11" i="57"/>
  <c r="G15" i="57"/>
  <c r="F15" i="57"/>
  <c r="E15" i="57"/>
  <c r="D15" i="57"/>
  <c r="C15" i="57"/>
  <c r="B15" i="57"/>
  <c r="G13" i="57"/>
  <c r="F13" i="57"/>
  <c r="E13" i="57"/>
  <c r="D13" i="57"/>
  <c r="C13" i="57"/>
  <c r="B13" i="57"/>
  <c r="G24" i="57"/>
  <c r="F24" i="57"/>
  <c r="E24" i="57"/>
  <c r="D24" i="57"/>
  <c r="C24" i="57"/>
  <c r="B24" i="57"/>
  <c r="G42" i="57"/>
  <c r="F42" i="57"/>
  <c r="E42" i="57"/>
  <c r="D42" i="57"/>
  <c r="C42" i="57"/>
  <c r="B42" i="57"/>
  <c r="G26" i="57"/>
  <c r="F26" i="57"/>
  <c r="E26" i="57"/>
  <c r="D26" i="57"/>
  <c r="C26" i="57"/>
  <c r="B26" i="57"/>
  <c r="G43" i="57"/>
  <c r="F43" i="57"/>
  <c r="E43" i="57"/>
  <c r="D43" i="57"/>
  <c r="C43" i="57"/>
  <c r="B43" i="57"/>
  <c r="G9" i="57"/>
  <c r="F9" i="57"/>
  <c r="E9" i="57"/>
  <c r="D9" i="57"/>
  <c r="C9" i="57"/>
  <c r="B9" i="57"/>
  <c r="G12" i="57"/>
  <c r="F12" i="57"/>
  <c r="E12" i="57"/>
  <c r="D12" i="57"/>
  <c r="C12" i="57"/>
  <c r="B12" i="57"/>
  <c r="G17" i="57"/>
  <c r="F17" i="57"/>
  <c r="E17" i="57"/>
  <c r="D17" i="57"/>
  <c r="C17" i="57"/>
  <c r="B17" i="57"/>
  <c r="G19" i="57"/>
  <c r="F19" i="57"/>
  <c r="E19" i="57"/>
  <c r="D19" i="57"/>
  <c r="C19" i="57"/>
  <c r="B19" i="57"/>
  <c r="G44" i="57"/>
  <c r="F44" i="57"/>
  <c r="E44" i="57"/>
  <c r="D44" i="57"/>
  <c r="C44" i="57"/>
  <c r="B44" i="57"/>
  <c r="G29" i="57"/>
  <c r="F29" i="57"/>
  <c r="E29" i="57"/>
  <c r="D29" i="57"/>
  <c r="C29" i="57"/>
  <c r="B29" i="57"/>
  <c r="G27" i="57"/>
  <c r="F27" i="57"/>
  <c r="E27" i="57"/>
  <c r="D27" i="57"/>
  <c r="C27" i="57"/>
  <c r="B27" i="57"/>
  <c r="G30" i="57"/>
  <c r="F30" i="57"/>
  <c r="E30" i="57"/>
  <c r="D30" i="57"/>
  <c r="C30" i="57"/>
  <c r="B30" i="57"/>
  <c r="G32" i="57"/>
  <c r="F32" i="57"/>
  <c r="E32" i="57"/>
  <c r="D32" i="57"/>
  <c r="C32" i="57"/>
  <c r="B32" i="57"/>
  <c r="G35" i="57"/>
  <c r="F35" i="57"/>
  <c r="E35" i="57"/>
  <c r="D35" i="57"/>
  <c r="C35" i="57"/>
  <c r="B35" i="57"/>
  <c r="G45" i="57"/>
  <c r="F45" i="57"/>
  <c r="E45" i="57"/>
  <c r="D45" i="57"/>
  <c r="C45" i="57"/>
  <c r="B45" i="57"/>
  <c r="G48" i="57"/>
  <c r="F48" i="57"/>
  <c r="E48" i="57"/>
  <c r="D48" i="57"/>
  <c r="C48" i="57"/>
  <c r="B48" i="57"/>
  <c r="G36" i="57"/>
  <c r="F36" i="57"/>
  <c r="E36" i="57"/>
  <c r="D36" i="57"/>
  <c r="C36" i="57"/>
  <c r="B36" i="57"/>
  <c r="G33" i="57"/>
  <c r="F33" i="57"/>
  <c r="E33" i="57"/>
  <c r="D33" i="57"/>
  <c r="C33" i="57"/>
  <c r="B33" i="57"/>
  <c r="G46" i="57"/>
  <c r="F46" i="57"/>
  <c r="E46" i="57"/>
  <c r="D46" i="57"/>
  <c r="C46" i="57"/>
  <c r="B46" i="57"/>
  <c r="G81" i="57"/>
  <c r="F81" i="57"/>
  <c r="E81" i="57"/>
  <c r="D81" i="57"/>
  <c r="C81" i="57"/>
  <c r="B81" i="57"/>
  <c r="G82" i="57"/>
  <c r="F82" i="57"/>
  <c r="E82" i="57"/>
  <c r="D82" i="57"/>
  <c r="C82" i="57"/>
  <c r="B82" i="57"/>
  <c r="G70" i="57"/>
  <c r="F70" i="57"/>
  <c r="E70" i="57"/>
  <c r="D70" i="57"/>
  <c r="C70" i="57"/>
  <c r="B70" i="57"/>
  <c r="G64" i="57"/>
  <c r="F64" i="57"/>
  <c r="E64" i="57"/>
  <c r="D64" i="57"/>
  <c r="C64" i="57"/>
  <c r="B64" i="57"/>
  <c r="G78" i="57"/>
  <c r="F78" i="57"/>
  <c r="E78" i="57"/>
  <c r="D78" i="57"/>
  <c r="C78" i="57"/>
  <c r="B78" i="57"/>
  <c r="G65" i="57"/>
  <c r="F65" i="57"/>
  <c r="E65" i="57"/>
  <c r="D65" i="57"/>
  <c r="C65" i="57"/>
  <c r="B65" i="57"/>
  <c r="G73" i="57"/>
  <c r="F73" i="57"/>
  <c r="E73" i="57"/>
  <c r="D73" i="57"/>
  <c r="C73" i="57"/>
  <c r="B73" i="57"/>
  <c r="G62" i="57"/>
  <c r="F62" i="57"/>
  <c r="E62" i="57"/>
  <c r="D62" i="57"/>
  <c r="C62" i="57"/>
  <c r="B62" i="57"/>
  <c r="G57" i="57"/>
  <c r="F57" i="57"/>
  <c r="E57" i="57"/>
  <c r="D57" i="57"/>
  <c r="C57" i="57"/>
  <c r="B57" i="57"/>
  <c r="G63" i="57"/>
  <c r="F63" i="57"/>
  <c r="E63" i="57"/>
  <c r="D63" i="57"/>
  <c r="C63" i="57"/>
  <c r="B63" i="57"/>
  <c r="G83" i="57"/>
  <c r="F83" i="57"/>
  <c r="E83" i="57"/>
  <c r="D83" i="57"/>
  <c r="C83" i="57"/>
  <c r="B83" i="57"/>
  <c r="G54" i="57"/>
  <c r="F54" i="57"/>
  <c r="E54" i="57"/>
  <c r="D54" i="57"/>
  <c r="C54" i="57"/>
  <c r="B54" i="57"/>
  <c r="G87" i="57"/>
  <c r="F87" i="57"/>
  <c r="E87" i="57"/>
  <c r="D87" i="57"/>
  <c r="C87" i="57"/>
  <c r="B87" i="57"/>
  <c r="G61" i="57"/>
  <c r="F61" i="57"/>
  <c r="E61" i="57"/>
  <c r="D61" i="57"/>
  <c r="C61" i="57"/>
  <c r="B61" i="57"/>
  <c r="G76" i="57"/>
  <c r="F76" i="57"/>
  <c r="E76" i="57"/>
  <c r="D76" i="57"/>
  <c r="C76" i="57"/>
  <c r="B76" i="57"/>
  <c r="G84" i="57"/>
  <c r="F84" i="57"/>
  <c r="E84" i="57"/>
  <c r="D84" i="57"/>
  <c r="C84" i="57"/>
  <c r="B84" i="57"/>
  <c r="G53" i="57"/>
  <c r="F53" i="57"/>
  <c r="E53" i="57"/>
  <c r="D53" i="57"/>
  <c r="C53" i="57"/>
  <c r="B53" i="57"/>
  <c r="G72" i="57"/>
  <c r="F72" i="57"/>
  <c r="E72" i="57"/>
  <c r="D72" i="57"/>
  <c r="C72" i="57"/>
  <c r="B72" i="57"/>
  <c r="G67" i="57"/>
  <c r="F67" i="57"/>
  <c r="E67" i="57"/>
  <c r="D67" i="57"/>
  <c r="C67" i="57"/>
  <c r="B67" i="57"/>
  <c r="G66" i="57"/>
  <c r="F66" i="57"/>
  <c r="E66" i="57"/>
  <c r="D66" i="57"/>
  <c r="C66" i="57"/>
  <c r="B66" i="57"/>
  <c r="G55" i="57"/>
  <c r="F55" i="57"/>
  <c r="E55" i="57"/>
  <c r="D55" i="57"/>
  <c r="C55" i="57"/>
  <c r="B55" i="57"/>
  <c r="G60" i="57"/>
  <c r="F60" i="57"/>
  <c r="E60" i="57"/>
  <c r="D60" i="57"/>
  <c r="C60" i="57"/>
  <c r="B60" i="57"/>
  <c r="G69" i="57"/>
  <c r="E69" i="57"/>
  <c r="D69" i="57"/>
  <c r="C69" i="57"/>
  <c r="B69" i="57"/>
  <c r="G68" i="57"/>
  <c r="F68" i="57"/>
  <c r="E68" i="57"/>
  <c r="D68" i="57"/>
  <c r="C68" i="57"/>
  <c r="B68" i="57"/>
  <c r="G56" i="57"/>
  <c r="F56" i="57"/>
  <c r="E56" i="57"/>
  <c r="D56" i="57"/>
  <c r="C56" i="57"/>
  <c r="B56" i="57"/>
  <c r="G80" i="57"/>
  <c r="F80" i="57"/>
  <c r="E80" i="57"/>
  <c r="D80" i="57"/>
  <c r="C80" i="57"/>
  <c r="B80" i="57"/>
  <c r="G71" i="57"/>
  <c r="F71" i="57"/>
  <c r="E71" i="57"/>
  <c r="D71" i="57"/>
  <c r="C71" i="57"/>
  <c r="B71" i="57"/>
  <c r="G59" i="57"/>
  <c r="F59" i="57"/>
  <c r="E59" i="57"/>
  <c r="D59" i="57"/>
  <c r="C59" i="57"/>
  <c r="B59" i="57"/>
  <c r="G7" i="57"/>
  <c r="F7" i="57"/>
  <c r="E7" i="57"/>
  <c r="D7" i="57"/>
  <c r="C7" i="57"/>
  <c r="B7" i="57"/>
  <c r="G20" i="57"/>
  <c r="F20" i="57"/>
  <c r="E20" i="57"/>
  <c r="D20" i="57"/>
  <c r="C20" i="57"/>
  <c r="B20" i="57"/>
  <c r="G18" i="57"/>
  <c r="F18" i="57"/>
  <c r="E18" i="57"/>
  <c r="D18" i="57"/>
  <c r="C18" i="57"/>
  <c r="B18" i="57"/>
  <c r="G21" i="57"/>
  <c r="F21" i="57"/>
  <c r="E21" i="57"/>
  <c r="D21" i="57"/>
  <c r="C21" i="57"/>
  <c r="B21" i="57"/>
  <c r="G8" i="57"/>
  <c r="F8" i="57"/>
  <c r="E8" i="57"/>
  <c r="D8" i="57"/>
  <c r="C8" i="57"/>
  <c r="B8" i="57"/>
  <c r="G14" i="57"/>
  <c r="F14" i="57"/>
  <c r="E14" i="57"/>
  <c r="D14" i="57"/>
  <c r="C14" i="57"/>
  <c r="B14" i="57"/>
  <c r="G23" i="57"/>
  <c r="F23" i="57"/>
  <c r="E23" i="57"/>
  <c r="D23" i="57"/>
  <c r="C23" i="57"/>
  <c r="B23" i="57"/>
  <c r="G6" i="57"/>
  <c r="F6" i="57"/>
  <c r="E6" i="57"/>
  <c r="D6" i="57"/>
  <c r="C6" i="57"/>
  <c r="B6" i="57"/>
  <c r="G22" i="57"/>
  <c r="F22" i="57"/>
  <c r="E22" i="57"/>
  <c r="D22" i="57"/>
  <c r="C22" i="57"/>
  <c r="B22" i="57"/>
  <c r="G25" i="57"/>
  <c r="F25" i="57"/>
  <c r="E25" i="57"/>
  <c r="D25" i="57"/>
  <c r="C25" i="57"/>
  <c r="B25" i="57"/>
  <c r="G10" i="57"/>
  <c r="F10" i="57"/>
  <c r="E10" i="57"/>
  <c r="D10" i="57"/>
  <c r="C10" i="57"/>
  <c r="B10" i="57"/>
  <c r="G39" i="57"/>
  <c r="F39" i="57"/>
  <c r="E39" i="57"/>
  <c r="D39" i="57"/>
  <c r="C39" i="57"/>
  <c r="B39" i="57"/>
  <c r="G41" i="57"/>
  <c r="F41" i="57"/>
  <c r="E41" i="57"/>
  <c r="D41" i="57"/>
  <c r="C41" i="57"/>
  <c r="B41" i="57"/>
  <c r="G37" i="57"/>
  <c r="F37" i="57"/>
  <c r="E37" i="57"/>
  <c r="D37" i="57"/>
  <c r="C37" i="57"/>
  <c r="B37" i="57"/>
  <c r="G40" i="57"/>
  <c r="F40" i="57"/>
  <c r="E40" i="57"/>
  <c r="D40" i="57"/>
  <c r="C40" i="57"/>
  <c r="B40" i="57"/>
  <c r="G28" i="57"/>
  <c r="F28" i="57"/>
  <c r="E28" i="57"/>
  <c r="D28" i="57"/>
  <c r="C28" i="57"/>
  <c r="B28" i="57"/>
  <c r="G38" i="57"/>
  <c r="F38" i="57"/>
  <c r="E38" i="57"/>
  <c r="D38" i="57"/>
  <c r="C38" i="57"/>
  <c r="B38" i="57"/>
  <c r="G34" i="57"/>
  <c r="F34" i="57"/>
  <c r="E34" i="57"/>
  <c r="D34" i="57"/>
  <c r="C34" i="57"/>
  <c r="B34" i="57"/>
  <c r="F2" i="57"/>
  <c r="A2" i="57"/>
  <c r="B94" i="20" l="1"/>
  <c r="C94" i="20"/>
  <c r="D94" i="20"/>
  <c r="E94" i="20"/>
  <c r="F94" i="20"/>
  <c r="G94" i="20"/>
  <c r="B96" i="20"/>
  <c r="C96" i="20"/>
  <c r="D96" i="20"/>
  <c r="E96" i="20"/>
  <c r="F96" i="20"/>
  <c r="G96" i="20"/>
  <c r="B93" i="20"/>
  <c r="C93" i="20"/>
  <c r="D93" i="20"/>
  <c r="E93" i="20"/>
  <c r="F93" i="20"/>
  <c r="G93" i="20"/>
  <c r="B101" i="20"/>
  <c r="C101" i="20"/>
  <c r="D101" i="20"/>
  <c r="E101" i="20"/>
  <c r="F101" i="20"/>
  <c r="G101" i="20"/>
  <c r="B100" i="20"/>
  <c r="C100" i="20"/>
  <c r="D100" i="20"/>
  <c r="E100" i="20"/>
  <c r="F100" i="20"/>
  <c r="G100" i="20"/>
  <c r="B99" i="20"/>
  <c r="C99" i="20"/>
  <c r="D99" i="20"/>
  <c r="E99" i="20"/>
  <c r="F99" i="20"/>
  <c r="G99" i="20"/>
  <c r="B98" i="20"/>
  <c r="C98" i="20"/>
  <c r="D98" i="20"/>
  <c r="E98" i="20"/>
  <c r="F98" i="20"/>
  <c r="G98" i="20"/>
  <c r="G95" i="20"/>
  <c r="F95" i="20"/>
  <c r="E95" i="20"/>
  <c r="D95" i="20"/>
  <c r="C95" i="20"/>
  <c r="B95" i="20"/>
  <c r="Y24" i="49"/>
  <c r="AD24" i="49" s="1"/>
  <c r="X24" i="49"/>
  <c r="Z24" i="49" s="1"/>
  <c r="AA24" i="49" s="1"/>
  <c r="T24" i="49" s="1"/>
  <c r="Q24" i="49"/>
  <c r="P24" i="49"/>
  <c r="Y23" i="49"/>
  <c r="AD23" i="49" s="1"/>
  <c r="X23" i="49"/>
  <c r="Z23" i="49" s="1"/>
  <c r="AA23" i="49" s="1"/>
  <c r="T23" i="49" s="1"/>
  <c r="Q23" i="49"/>
  <c r="P23" i="49"/>
  <c r="Y22" i="49"/>
  <c r="AD22" i="49" s="1"/>
  <c r="X22" i="49"/>
  <c r="Z22" i="49" s="1"/>
  <c r="AA22" i="49" s="1"/>
  <c r="T22" i="49" s="1"/>
  <c r="Q22" i="49"/>
  <c r="P22" i="49"/>
  <c r="Y21" i="49"/>
  <c r="AD21" i="49" s="1"/>
  <c r="X21" i="49"/>
  <c r="Z21" i="49" s="1"/>
  <c r="AA21" i="49" s="1"/>
  <c r="T21" i="49" s="1"/>
  <c r="Q21" i="49"/>
  <c r="P21" i="49"/>
  <c r="Y20" i="49"/>
  <c r="AD20" i="49" s="1"/>
  <c r="X20" i="49"/>
  <c r="Z20" i="49" s="1"/>
  <c r="AA20" i="49" s="1"/>
  <c r="T20" i="49" s="1"/>
  <c r="Q20" i="49"/>
  <c r="P20" i="49"/>
  <c r="Y19" i="49"/>
  <c r="AD19" i="49" s="1"/>
  <c r="X19" i="49"/>
  <c r="Z19" i="49" s="1"/>
  <c r="AA19" i="49" s="1"/>
  <c r="T19" i="49" s="1"/>
  <c r="Q19" i="49"/>
  <c r="P19" i="49"/>
  <c r="Y18" i="49"/>
  <c r="AD18" i="49" s="1"/>
  <c r="X18" i="49"/>
  <c r="Z18" i="49" s="1"/>
  <c r="AA18" i="49" s="1"/>
  <c r="T18" i="49" s="1"/>
  <c r="Q18" i="49"/>
  <c r="P18" i="49"/>
  <c r="Y17" i="49"/>
  <c r="X17" i="49"/>
  <c r="Z17" i="49" s="1"/>
  <c r="AA17" i="49" s="1"/>
  <c r="T17" i="49" s="1"/>
  <c r="Q17" i="49"/>
  <c r="P17" i="49"/>
  <c r="Y16" i="49"/>
  <c r="X16" i="49"/>
  <c r="Z16" i="49" s="1"/>
  <c r="AA16" i="49" s="1"/>
  <c r="Q16" i="49"/>
  <c r="I52" i="57" s="1"/>
  <c r="P16" i="49"/>
  <c r="Y15" i="49"/>
  <c r="X15" i="49"/>
  <c r="Z15" i="49" s="1"/>
  <c r="AA15" i="49" s="1"/>
  <c r="T15" i="49" s="1"/>
  <c r="Q15" i="49"/>
  <c r="I79" i="57" s="1"/>
  <c r="P15" i="49"/>
  <c r="H79" i="57" s="1"/>
  <c r="Y14" i="49"/>
  <c r="X14" i="49"/>
  <c r="Z14" i="49" s="1"/>
  <c r="AA14" i="49" s="1"/>
  <c r="T14" i="49" s="1"/>
  <c r="Q14" i="49"/>
  <c r="I85" i="57" s="1"/>
  <c r="P14" i="49"/>
  <c r="H85" i="57" s="1"/>
  <c r="Y13" i="49"/>
  <c r="X13" i="49"/>
  <c r="Z13" i="49" s="1"/>
  <c r="AA13" i="49" s="1"/>
  <c r="T13" i="49" s="1"/>
  <c r="Q13" i="49"/>
  <c r="I86" i="57" s="1"/>
  <c r="P13" i="49"/>
  <c r="H101" i="20" s="1"/>
  <c r="Y12" i="49"/>
  <c r="X12" i="49"/>
  <c r="Z12" i="49" s="1"/>
  <c r="AA12" i="49" s="1"/>
  <c r="Q12" i="49"/>
  <c r="I58" i="57" s="1"/>
  <c r="P12" i="49"/>
  <c r="H93" i="20" s="1"/>
  <c r="Y11" i="49"/>
  <c r="X11" i="49"/>
  <c r="Z11" i="49" s="1"/>
  <c r="AA11" i="49" s="1"/>
  <c r="Q11" i="49"/>
  <c r="I77" i="57" s="1"/>
  <c r="P11" i="49"/>
  <c r="H77" i="57" s="1"/>
  <c r="Y10" i="49"/>
  <c r="X10" i="49"/>
  <c r="Z10" i="49" s="1"/>
  <c r="AA10" i="49" s="1"/>
  <c r="T10" i="49" s="1"/>
  <c r="Q10" i="49"/>
  <c r="I74" i="57" s="1"/>
  <c r="P10" i="49"/>
  <c r="H74" i="57" s="1"/>
  <c r="Y9" i="49"/>
  <c r="X9" i="49"/>
  <c r="Z9" i="49" s="1"/>
  <c r="AA9" i="49" s="1"/>
  <c r="T9" i="49" s="1"/>
  <c r="Q9" i="49"/>
  <c r="I75" i="57" s="1"/>
  <c r="P9" i="49"/>
  <c r="B46" i="20"/>
  <c r="C46" i="20"/>
  <c r="D46" i="20"/>
  <c r="E46" i="20"/>
  <c r="F46" i="20"/>
  <c r="G46" i="20"/>
  <c r="B48" i="20"/>
  <c r="C48" i="20"/>
  <c r="D48" i="20"/>
  <c r="E48" i="20"/>
  <c r="F48" i="20"/>
  <c r="G48" i="20"/>
  <c r="B45" i="20"/>
  <c r="C45" i="20"/>
  <c r="D45" i="20"/>
  <c r="E45" i="20"/>
  <c r="F45" i="20"/>
  <c r="G45" i="20"/>
  <c r="B43" i="20"/>
  <c r="C43" i="20"/>
  <c r="D43" i="20"/>
  <c r="E43" i="20"/>
  <c r="F43" i="20"/>
  <c r="G43" i="20"/>
  <c r="B44" i="20"/>
  <c r="C44" i="20"/>
  <c r="D44" i="20"/>
  <c r="E44" i="20"/>
  <c r="F44" i="20"/>
  <c r="G44" i="20"/>
  <c r="B42" i="20"/>
  <c r="C42" i="20"/>
  <c r="D42" i="20"/>
  <c r="E42" i="20"/>
  <c r="F42" i="20"/>
  <c r="G42" i="20"/>
  <c r="B51" i="20"/>
  <c r="C51" i="20"/>
  <c r="D51" i="20"/>
  <c r="E51" i="20"/>
  <c r="F51" i="20"/>
  <c r="G51" i="20"/>
  <c r="B50" i="20"/>
  <c r="C50" i="20"/>
  <c r="D50" i="20"/>
  <c r="E50" i="20"/>
  <c r="F50" i="20"/>
  <c r="G50" i="20"/>
  <c r="B53" i="20"/>
  <c r="C53" i="20"/>
  <c r="D53" i="20"/>
  <c r="E53" i="20"/>
  <c r="F53" i="20"/>
  <c r="G53" i="20"/>
  <c r="B55" i="20"/>
  <c r="C55" i="20"/>
  <c r="D55" i="20"/>
  <c r="E55" i="20"/>
  <c r="F55" i="20"/>
  <c r="G55" i="20"/>
  <c r="G47" i="20"/>
  <c r="F47" i="20"/>
  <c r="E47" i="20"/>
  <c r="D47" i="20"/>
  <c r="C47" i="20"/>
  <c r="B47" i="20"/>
  <c r="Y24" i="48"/>
  <c r="AD24" i="48" s="1"/>
  <c r="X24" i="48"/>
  <c r="Z24" i="48" s="1"/>
  <c r="AA24" i="48" s="1"/>
  <c r="T24" i="48" s="1"/>
  <c r="Q24" i="48"/>
  <c r="P24" i="48"/>
  <c r="Y23" i="48"/>
  <c r="AD23" i="48" s="1"/>
  <c r="X23" i="48"/>
  <c r="Z23" i="48" s="1"/>
  <c r="AA23" i="48" s="1"/>
  <c r="T23" i="48" s="1"/>
  <c r="Q23" i="48"/>
  <c r="P23" i="48"/>
  <c r="Y22" i="48"/>
  <c r="X22" i="48"/>
  <c r="Z22" i="48" s="1"/>
  <c r="AA22" i="48" s="1"/>
  <c r="T22" i="48" s="1"/>
  <c r="Q22" i="48"/>
  <c r="P22" i="48"/>
  <c r="Y21" i="48"/>
  <c r="X21" i="48"/>
  <c r="Z21" i="48" s="1"/>
  <c r="AA21" i="48" s="1"/>
  <c r="T21" i="48" s="1"/>
  <c r="Q21" i="48"/>
  <c r="P21" i="48"/>
  <c r="Y20" i="48"/>
  <c r="X20" i="48"/>
  <c r="Z20" i="48" s="1"/>
  <c r="AA20" i="48" s="1"/>
  <c r="T20" i="48" s="1"/>
  <c r="Q20" i="48"/>
  <c r="P20" i="48"/>
  <c r="Y19" i="48"/>
  <c r="X19" i="48"/>
  <c r="Z19" i="48" s="1"/>
  <c r="AA19" i="48" s="1"/>
  <c r="T19" i="48" s="1"/>
  <c r="Q19" i="48"/>
  <c r="I47" i="57" s="1"/>
  <c r="P19" i="48"/>
  <c r="H47" i="57" s="1"/>
  <c r="Y18" i="48"/>
  <c r="X18" i="48"/>
  <c r="Z18" i="48" s="1"/>
  <c r="AA18" i="48" s="1"/>
  <c r="Q18" i="48"/>
  <c r="I5" i="57" s="1"/>
  <c r="P18" i="48"/>
  <c r="H53" i="20" s="1"/>
  <c r="Y17" i="48"/>
  <c r="X17" i="48"/>
  <c r="Z17" i="48" s="1"/>
  <c r="AA17" i="48" s="1"/>
  <c r="T17" i="48" s="1"/>
  <c r="Q17" i="48"/>
  <c r="I16" i="57" s="1"/>
  <c r="P17" i="48"/>
  <c r="Y16" i="48"/>
  <c r="X16" i="48"/>
  <c r="Z16" i="48" s="1"/>
  <c r="AA16" i="48" s="1"/>
  <c r="T16" i="48" s="1"/>
  <c r="Q16" i="48"/>
  <c r="I31" i="57" s="1"/>
  <c r="P16" i="48"/>
  <c r="H31" i="57" s="1"/>
  <c r="Y15" i="48"/>
  <c r="X15" i="48"/>
  <c r="Z15" i="48" s="1"/>
  <c r="AA15" i="48" s="1"/>
  <c r="T15" i="48" s="1"/>
  <c r="Q15" i="48"/>
  <c r="I11" i="57" s="1"/>
  <c r="P15" i="48"/>
  <c r="H11" i="57" s="1"/>
  <c r="Y14" i="48"/>
  <c r="X14" i="48"/>
  <c r="Z14" i="48" s="1"/>
  <c r="AA14" i="48" s="1"/>
  <c r="Q14" i="48"/>
  <c r="I15" i="57" s="1"/>
  <c r="P14" i="48"/>
  <c r="H44" i="20" s="1"/>
  <c r="Y13" i="48"/>
  <c r="X13" i="48"/>
  <c r="Z13" i="48" s="1"/>
  <c r="AA13" i="48" s="1"/>
  <c r="T13" i="48" s="1"/>
  <c r="Q13" i="48"/>
  <c r="I13" i="57" s="1"/>
  <c r="P13" i="48"/>
  <c r="Y12" i="48"/>
  <c r="X12" i="48"/>
  <c r="Z12" i="48" s="1"/>
  <c r="AA12" i="48" s="1"/>
  <c r="T12" i="48" s="1"/>
  <c r="Q12" i="48"/>
  <c r="I24" i="57" s="1"/>
  <c r="P12" i="48"/>
  <c r="H24" i="57" s="1"/>
  <c r="Y11" i="48"/>
  <c r="X11" i="48"/>
  <c r="Z11" i="48" s="1"/>
  <c r="AA11" i="48" s="1"/>
  <c r="T11" i="48" s="1"/>
  <c r="Q11" i="48"/>
  <c r="I42" i="57" s="1"/>
  <c r="P11" i="48"/>
  <c r="H42" i="57" s="1"/>
  <c r="Y10" i="48"/>
  <c r="X10" i="48"/>
  <c r="Z10" i="48" s="1"/>
  <c r="AA10" i="48" s="1"/>
  <c r="Q10" i="48"/>
  <c r="I26" i="57" s="1"/>
  <c r="P10" i="48"/>
  <c r="H46" i="20" s="1"/>
  <c r="Y9" i="48"/>
  <c r="X9" i="48"/>
  <c r="Z9" i="48" s="1"/>
  <c r="AA9" i="48" s="1"/>
  <c r="T9" i="48" s="1"/>
  <c r="Q9" i="48"/>
  <c r="I43" i="57" s="1"/>
  <c r="P9" i="48"/>
  <c r="B34" i="20"/>
  <c r="C34" i="20"/>
  <c r="D34" i="20"/>
  <c r="E34" i="20"/>
  <c r="F34" i="20"/>
  <c r="G34" i="20"/>
  <c r="B36" i="20"/>
  <c r="C36" i="20"/>
  <c r="D36" i="20"/>
  <c r="E36" i="20"/>
  <c r="F36" i="20"/>
  <c r="G36" i="20"/>
  <c r="B40" i="20"/>
  <c r="C40" i="20"/>
  <c r="D40" i="20"/>
  <c r="E40" i="20"/>
  <c r="F40" i="20"/>
  <c r="G40" i="20"/>
  <c r="B37" i="20"/>
  <c r="C37" i="20"/>
  <c r="D37" i="20"/>
  <c r="E37" i="20"/>
  <c r="F37" i="20"/>
  <c r="G37" i="20"/>
  <c r="B32" i="20"/>
  <c r="C32" i="20"/>
  <c r="D32" i="20"/>
  <c r="E32" i="20"/>
  <c r="F32" i="20"/>
  <c r="G32" i="20"/>
  <c r="B33" i="20"/>
  <c r="C33" i="20"/>
  <c r="D33" i="20"/>
  <c r="E33" i="20"/>
  <c r="F33" i="20"/>
  <c r="G33" i="20"/>
  <c r="B35" i="20"/>
  <c r="C35" i="20"/>
  <c r="D35" i="20"/>
  <c r="E35" i="20"/>
  <c r="F35" i="20"/>
  <c r="G35" i="20"/>
  <c r="B31" i="20"/>
  <c r="C31" i="20"/>
  <c r="D31" i="20"/>
  <c r="E31" i="20"/>
  <c r="F31" i="20"/>
  <c r="G31" i="20"/>
  <c r="B30" i="20"/>
  <c r="C30" i="20"/>
  <c r="D30" i="20"/>
  <c r="E30" i="20"/>
  <c r="F30" i="20"/>
  <c r="G30" i="20"/>
  <c r="B38" i="20"/>
  <c r="C38" i="20"/>
  <c r="D38" i="20"/>
  <c r="E38" i="20"/>
  <c r="F38" i="20"/>
  <c r="G38" i="20"/>
  <c r="B29" i="20"/>
  <c r="C29" i="20"/>
  <c r="D29" i="20"/>
  <c r="E29" i="20"/>
  <c r="F29" i="20"/>
  <c r="G29" i="20"/>
  <c r="B28" i="20"/>
  <c r="C28" i="20"/>
  <c r="D28" i="20"/>
  <c r="E28" i="20"/>
  <c r="F28" i="20"/>
  <c r="G28" i="20"/>
  <c r="B27" i="20"/>
  <c r="C27" i="20"/>
  <c r="D27" i="20"/>
  <c r="E27" i="20"/>
  <c r="F27" i="20"/>
  <c r="G27" i="20"/>
  <c r="B26" i="20"/>
  <c r="C26" i="20"/>
  <c r="D26" i="20"/>
  <c r="E26" i="20"/>
  <c r="F26" i="20"/>
  <c r="G26" i="20"/>
  <c r="G39" i="20"/>
  <c r="F39" i="20"/>
  <c r="E39" i="20"/>
  <c r="D39" i="20"/>
  <c r="C39" i="20"/>
  <c r="B39" i="20"/>
  <c r="Y24" i="47"/>
  <c r="AD24" i="47" s="1"/>
  <c r="X24" i="47"/>
  <c r="Z24" i="47" s="1"/>
  <c r="AA24" i="47" s="1"/>
  <c r="T24" i="47" s="1"/>
  <c r="Q24" i="47"/>
  <c r="P24" i="47"/>
  <c r="Y23" i="47"/>
  <c r="X23" i="47"/>
  <c r="Z23" i="47" s="1"/>
  <c r="AA23" i="47" s="1"/>
  <c r="T23" i="47" s="1"/>
  <c r="Q23" i="47"/>
  <c r="I9" i="57" s="1"/>
  <c r="P23" i="47"/>
  <c r="H9" i="57" s="1"/>
  <c r="Y22" i="47"/>
  <c r="X22" i="47"/>
  <c r="Z22" i="47" s="1"/>
  <c r="AA22" i="47" s="1"/>
  <c r="T22" i="47" s="1"/>
  <c r="Q22" i="47"/>
  <c r="I12" i="57" s="1"/>
  <c r="P22" i="47"/>
  <c r="H27" i="20" s="1"/>
  <c r="Y21" i="47"/>
  <c r="X21" i="47"/>
  <c r="Z21" i="47" s="1"/>
  <c r="AA21" i="47" s="1"/>
  <c r="T21" i="47" s="1"/>
  <c r="Q21" i="47"/>
  <c r="I17" i="57" s="1"/>
  <c r="P21" i="47"/>
  <c r="Y20" i="47"/>
  <c r="X20" i="47"/>
  <c r="Z20" i="47" s="1"/>
  <c r="AA20" i="47" s="1"/>
  <c r="Q20" i="47"/>
  <c r="I19" i="57" s="1"/>
  <c r="P20" i="47"/>
  <c r="H19" i="57" s="1"/>
  <c r="Y19" i="47"/>
  <c r="X19" i="47"/>
  <c r="Z19" i="47" s="1"/>
  <c r="AA19" i="47" s="1"/>
  <c r="Q19" i="47"/>
  <c r="I44" i="57" s="1"/>
  <c r="P19" i="47"/>
  <c r="H44" i="57" s="1"/>
  <c r="Y18" i="47"/>
  <c r="X18" i="47"/>
  <c r="Z18" i="47" s="1"/>
  <c r="AA18" i="47" s="1"/>
  <c r="T18" i="47" s="1"/>
  <c r="Q18" i="47"/>
  <c r="I29" i="57" s="1"/>
  <c r="P18" i="47"/>
  <c r="H30" i="20" s="1"/>
  <c r="Y17" i="47"/>
  <c r="X17" i="47"/>
  <c r="Z17" i="47" s="1"/>
  <c r="AA17" i="47" s="1"/>
  <c r="T17" i="47" s="1"/>
  <c r="Q17" i="47"/>
  <c r="I27" i="57" s="1"/>
  <c r="P17" i="47"/>
  <c r="Y16" i="47"/>
  <c r="X16" i="47"/>
  <c r="Z16" i="47" s="1"/>
  <c r="AA16" i="47" s="1"/>
  <c r="T16" i="47" s="1"/>
  <c r="Q16" i="47"/>
  <c r="I30" i="57" s="1"/>
  <c r="P16" i="47"/>
  <c r="H30" i="57" s="1"/>
  <c r="Y15" i="47"/>
  <c r="X15" i="47"/>
  <c r="Z15" i="47" s="1"/>
  <c r="AA15" i="47" s="1"/>
  <c r="Q15" i="47"/>
  <c r="I32" i="57" s="1"/>
  <c r="P15" i="47"/>
  <c r="H32" i="57" s="1"/>
  <c r="Y14" i="47"/>
  <c r="X14" i="47"/>
  <c r="Z14" i="47" s="1"/>
  <c r="AA14" i="47" s="1"/>
  <c r="Q14" i="47"/>
  <c r="I35" i="57" s="1"/>
  <c r="P14" i="47"/>
  <c r="Y13" i="47"/>
  <c r="X13" i="47"/>
  <c r="Z13" i="47" s="1"/>
  <c r="AA13" i="47" s="1"/>
  <c r="T13" i="47" s="1"/>
  <c r="Q13" i="47"/>
  <c r="I45" i="57" s="1"/>
  <c r="P13" i="47"/>
  <c r="Y12" i="47"/>
  <c r="X12" i="47"/>
  <c r="Z12" i="47" s="1"/>
  <c r="AA12" i="47" s="1"/>
  <c r="T12" i="47" s="1"/>
  <c r="Q12" i="47"/>
  <c r="I48" i="57" s="1"/>
  <c r="P12" i="47"/>
  <c r="H48" i="57" s="1"/>
  <c r="Y11" i="47"/>
  <c r="X11" i="47"/>
  <c r="Z11" i="47" s="1"/>
  <c r="AA11" i="47" s="1"/>
  <c r="T11" i="47" s="1"/>
  <c r="Q11" i="47"/>
  <c r="I36" i="57" s="1"/>
  <c r="P11" i="47"/>
  <c r="H36" i="57" s="1"/>
  <c r="Y10" i="47"/>
  <c r="X10" i="47"/>
  <c r="Z10" i="47" s="1"/>
  <c r="AA10" i="47" s="1"/>
  <c r="T10" i="47" s="1"/>
  <c r="Q10" i="47"/>
  <c r="I33" i="57" s="1"/>
  <c r="P10" i="47"/>
  <c r="Z9" i="47"/>
  <c r="AA9" i="47" s="1"/>
  <c r="T9" i="47" s="1"/>
  <c r="Y9" i="47"/>
  <c r="X9" i="47"/>
  <c r="Q9" i="47"/>
  <c r="I46" i="57" s="1"/>
  <c r="P9" i="47"/>
  <c r="B84" i="20"/>
  <c r="C84" i="20"/>
  <c r="D84" i="20"/>
  <c r="E84" i="20"/>
  <c r="F84" i="20"/>
  <c r="G84" i="20"/>
  <c r="B86" i="20"/>
  <c r="C86" i="20"/>
  <c r="D86" i="20"/>
  <c r="E86" i="20"/>
  <c r="F86" i="20"/>
  <c r="G86" i="20"/>
  <c r="B88" i="20"/>
  <c r="C88" i="20"/>
  <c r="D88" i="20"/>
  <c r="E88" i="20"/>
  <c r="F88" i="20"/>
  <c r="G88" i="20"/>
  <c r="B89" i="20"/>
  <c r="C89" i="20"/>
  <c r="D89" i="20"/>
  <c r="E89" i="20"/>
  <c r="F89" i="20"/>
  <c r="G89" i="20"/>
  <c r="B91" i="20"/>
  <c r="C91" i="20"/>
  <c r="D91" i="20"/>
  <c r="E91" i="20"/>
  <c r="F91" i="20"/>
  <c r="G91" i="20"/>
  <c r="B90" i="20"/>
  <c r="C90" i="20"/>
  <c r="D90" i="20"/>
  <c r="E90" i="20"/>
  <c r="F90" i="20"/>
  <c r="G90" i="20"/>
  <c r="G85" i="20"/>
  <c r="F85" i="20"/>
  <c r="E85" i="20"/>
  <c r="D85" i="20"/>
  <c r="C85" i="20"/>
  <c r="B85" i="20"/>
  <c r="Y24" i="46"/>
  <c r="AD24" i="46" s="1"/>
  <c r="X24" i="46"/>
  <c r="Z24" i="46" s="1"/>
  <c r="AA24" i="46" s="1"/>
  <c r="T24" i="46" s="1"/>
  <c r="Q24" i="46"/>
  <c r="P24" i="46"/>
  <c r="Y23" i="46"/>
  <c r="AD23" i="46" s="1"/>
  <c r="X23" i="46"/>
  <c r="Z23" i="46" s="1"/>
  <c r="AA23" i="46" s="1"/>
  <c r="Q23" i="46"/>
  <c r="P23" i="46"/>
  <c r="Y22" i="46"/>
  <c r="AD22" i="46" s="1"/>
  <c r="X22" i="46"/>
  <c r="Z22" i="46" s="1"/>
  <c r="AA22" i="46" s="1"/>
  <c r="T22" i="46" s="1"/>
  <c r="Q22" i="46"/>
  <c r="P22" i="46"/>
  <c r="Y21" i="46"/>
  <c r="AD21" i="46" s="1"/>
  <c r="X21" i="46"/>
  <c r="Z21" i="46" s="1"/>
  <c r="AA21" i="46" s="1"/>
  <c r="T21" i="46" s="1"/>
  <c r="Q21" i="46"/>
  <c r="P21" i="46"/>
  <c r="Y20" i="46"/>
  <c r="AD20" i="46" s="1"/>
  <c r="X20" i="46"/>
  <c r="Z20" i="46" s="1"/>
  <c r="AA20" i="46" s="1"/>
  <c r="T20" i="46" s="1"/>
  <c r="Q20" i="46"/>
  <c r="P20" i="46"/>
  <c r="Y19" i="46"/>
  <c r="AD19" i="46" s="1"/>
  <c r="X19" i="46"/>
  <c r="Z19" i="46" s="1"/>
  <c r="AA19" i="46" s="1"/>
  <c r="Q19" i="46"/>
  <c r="P19" i="46"/>
  <c r="Y18" i="46"/>
  <c r="AD18" i="46" s="1"/>
  <c r="X18" i="46"/>
  <c r="Z18" i="46" s="1"/>
  <c r="AA18" i="46" s="1"/>
  <c r="T18" i="46" s="1"/>
  <c r="Q18" i="46"/>
  <c r="P18" i="46"/>
  <c r="Y17" i="46"/>
  <c r="AD17" i="46" s="1"/>
  <c r="X17" i="46"/>
  <c r="Z17" i="46" s="1"/>
  <c r="AA17" i="46" s="1"/>
  <c r="T17" i="46" s="1"/>
  <c r="Q17" i="46"/>
  <c r="P17" i="46"/>
  <c r="Y16" i="46"/>
  <c r="AD16" i="46" s="1"/>
  <c r="X16" i="46"/>
  <c r="Z16" i="46" s="1"/>
  <c r="AA16" i="46" s="1"/>
  <c r="T16" i="46" s="1"/>
  <c r="Q16" i="46"/>
  <c r="P16" i="46"/>
  <c r="Y15" i="46"/>
  <c r="X15" i="46"/>
  <c r="Z15" i="46" s="1"/>
  <c r="AA15" i="46" s="1"/>
  <c r="Q15" i="46"/>
  <c r="I81" i="57" s="1"/>
  <c r="P15" i="46"/>
  <c r="H90" i="20" s="1"/>
  <c r="Y14" i="46"/>
  <c r="X14" i="46"/>
  <c r="Z14" i="46" s="1"/>
  <c r="AA14" i="46" s="1"/>
  <c r="T14" i="46" s="1"/>
  <c r="Q14" i="46"/>
  <c r="I82" i="57" s="1"/>
  <c r="P14" i="46"/>
  <c r="H82" i="57" s="1"/>
  <c r="Y13" i="46"/>
  <c r="X13" i="46"/>
  <c r="Z13" i="46" s="1"/>
  <c r="AA13" i="46" s="1"/>
  <c r="T13" i="46" s="1"/>
  <c r="Q13" i="46"/>
  <c r="I70" i="57" s="1"/>
  <c r="P13" i="46"/>
  <c r="H70" i="57" s="1"/>
  <c r="Y12" i="46"/>
  <c r="X12" i="46"/>
  <c r="Z12" i="46" s="1"/>
  <c r="AA12" i="46" s="1"/>
  <c r="T12" i="46" s="1"/>
  <c r="Q12" i="46"/>
  <c r="I64" i="57" s="1"/>
  <c r="P12" i="46"/>
  <c r="Y11" i="46"/>
  <c r="X11" i="46"/>
  <c r="Z11" i="46" s="1"/>
  <c r="AA11" i="46" s="1"/>
  <c r="Q11" i="46"/>
  <c r="I78" i="57" s="1"/>
  <c r="P11" i="46"/>
  <c r="H86" i="20" s="1"/>
  <c r="Y10" i="46"/>
  <c r="X10" i="46"/>
  <c r="Z10" i="46" s="1"/>
  <c r="AA10" i="46" s="1"/>
  <c r="T10" i="46" s="1"/>
  <c r="Q10" i="46"/>
  <c r="I65" i="57" s="1"/>
  <c r="P10" i="46"/>
  <c r="H65" i="57" s="1"/>
  <c r="Y9" i="46"/>
  <c r="X9" i="46"/>
  <c r="Z9" i="46" s="1"/>
  <c r="AA9" i="46" s="1"/>
  <c r="T9" i="46" s="1"/>
  <c r="Q9" i="46"/>
  <c r="I73" i="57" s="1"/>
  <c r="P9" i="46"/>
  <c r="B79" i="20"/>
  <c r="C79" i="20"/>
  <c r="D79" i="20"/>
  <c r="E79" i="20"/>
  <c r="F79" i="20"/>
  <c r="G79" i="20"/>
  <c r="B76" i="20"/>
  <c r="C76" i="20"/>
  <c r="D76" i="20"/>
  <c r="E76" i="20"/>
  <c r="F76" i="20"/>
  <c r="G76" i="20"/>
  <c r="B82" i="20"/>
  <c r="C82" i="20"/>
  <c r="D82" i="20"/>
  <c r="E82" i="20"/>
  <c r="F82" i="20"/>
  <c r="G82" i="20"/>
  <c r="B74" i="20"/>
  <c r="C74" i="20"/>
  <c r="D74" i="20"/>
  <c r="E74" i="20"/>
  <c r="F74" i="20"/>
  <c r="G74" i="20"/>
  <c r="B81" i="20"/>
  <c r="C81" i="20"/>
  <c r="D81" i="20"/>
  <c r="E81" i="20"/>
  <c r="F81" i="20"/>
  <c r="G81" i="20"/>
  <c r="B78" i="20"/>
  <c r="C78" i="20"/>
  <c r="D78" i="20"/>
  <c r="E78" i="20"/>
  <c r="F78" i="20"/>
  <c r="G78" i="20"/>
  <c r="B77" i="20"/>
  <c r="C77" i="20"/>
  <c r="D77" i="20"/>
  <c r="E77" i="20"/>
  <c r="F77" i="20"/>
  <c r="G77" i="20"/>
  <c r="B75" i="20"/>
  <c r="C75" i="20"/>
  <c r="D75" i="20"/>
  <c r="E75" i="20"/>
  <c r="F75" i="20"/>
  <c r="G75" i="20"/>
  <c r="G80" i="20"/>
  <c r="F80" i="20"/>
  <c r="E80" i="20"/>
  <c r="D80" i="20"/>
  <c r="C80" i="20"/>
  <c r="B80" i="20"/>
  <c r="Y24" i="43"/>
  <c r="AD24" i="43" s="1"/>
  <c r="X24" i="43"/>
  <c r="Z24" i="43" s="1"/>
  <c r="AA24" i="43" s="1"/>
  <c r="T24" i="43" s="1"/>
  <c r="Q24" i="43"/>
  <c r="P24" i="43"/>
  <c r="Y23" i="43"/>
  <c r="AD23" i="43" s="1"/>
  <c r="X23" i="43"/>
  <c r="Q23" i="43"/>
  <c r="P23" i="43"/>
  <c r="Y22" i="43"/>
  <c r="AD22" i="43" s="1"/>
  <c r="X22" i="43"/>
  <c r="Z22" i="43" s="1"/>
  <c r="AA22" i="43" s="1"/>
  <c r="Q22" i="43"/>
  <c r="P22" i="43"/>
  <c r="Y21" i="43"/>
  <c r="AD21" i="43" s="1"/>
  <c r="X21" i="43"/>
  <c r="Z21" i="43" s="1"/>
  <c r="AA21" i="43" s="1"/>
  <c r="T21" i="43" s="1"/>
  <c r="Q21" i="43"/>
  <c r="P21" i="43"/>
  <c r="Y20" i="43"/>
  <c r="AD20" i="43" s="1"/>
  <c r="X20" i="43"/>
  <c r="Z20" i="43" s="1"/>
  <c r="AA20" i="43" s="1"/>
  <c r="T20" i="43" s="1"/>
  <c r="Q20" i="43"/>
  <c r="P20" i="43"/>
  <c r="Y19" i="43"/>
  <c r="X19" i="43"/>
  <c r="Q19" i="43"/>
  <c r="P19" i="43"/>
  <c r="Y18" i="43"/>
  <c r="X18" i="43"/>
  <c r="Z18" i="43" s="1"/>
  <c r="AA18" i="43" s="1"/>
  <c r="Q18" i="43"/>
  <c r="P18" i="43"/>
  <c r="Y17" i="43"/>
  <c r="X17" i="43"/>
  <c r="Z17" i="43" s="1"/>
  <c r="AA17" i="43" s="1"/>
  <c r="T17" i="43" s="1"/>
  <c r="Q17" i="43"/>
  <c r="I62" i="57" s="1"/>
  <c r="P17" i="43"/>
  <c r="Y16" i="43"/>
  <c r="X16" i="43"/>
  <c r="Q16" i="43"/>
  <c r="I57" i="57" s="1"/>
  <c r="P16" i="43"/>
  <c r="H57" i="57" s="1"/>
  <c r="Y15" i="43"/>
  <c r="X15" i="43"/>
  <c r="Q15" i="43"/>
  <c r="P15" i="43"/>
  <c r="H63" i="57" s="1"/>
  <c r="Y14" i="43"/>
  <c r="X14" i="43"/>
  <c r="Z14" i="43" s="1"/>
  <c r="AA14" i="43" s="1"/>
  <c r="Q14" i="43"/>
  <c r="I83" i="57" s="1"/>
  <c r="P14" i="43"/>
  <c r="Y13" i="43"/>
  <c r="X13" i="43"/>
  <c r="Z13" i="43" s="1"/>
  <c r="AA13" i="43" s="1"/>
  <c r="T13" i="43" s="1"/>
  <c r="Q13" i="43"/>
  <c r="P13" i="43"/>
  <c r="H74" i="20" s="1"/>
  <c r="Y12" i="43"/>
  <c r="X12" i="43"/>
  <c r="Q12" i="43"/>
  <c r="I87" i="57" s="1"/>
  <c r="P12" i="43"/>
  <c r="R12" i="43" s="1"/>
  <c r="Y11" i="43"/>
  <c r="X11" i="43"/>
  <c r="Q11" i="43"/>
  <c r="P11" i="43"/>
  <c r="Y10" i="43"/>
  <c r="X10" i="43"/>
  <c r="Z10" i="43" s="1"/>
  <c r="AA10" i="43" s="1"/>
  <c r="Q10" i="43"/>
  <c r="I76" i="57" s="1"/>
  <c r="P10" i="43"/>
  <c r="Y9" i="43"/>
  <c r="X9" i="43"/>
  <c r="Z9" i="43" s="1"/>
  <c r="AA9" i="43" s="1"/>
  <c r="T9" i="43" s="1"/>
  <c r="Q9" i="43"/>
  <c r="I84" i="57" s="1"/>
  <c r="P9" i="43"/>
  <c r="R11" i="43" l="1"/>
  <c r="J76" i="20" s="1"/>
  <c r="W12" i="43"/>
  <c r="S12" i="43"/>
  <c r="R20" i="43"/>
  <c r="I75" i="20"/>
  <c r="I81" i="20"/>
  <c r="H77" i="20"/>
  <c r="R22" i="46"/>
  <c r="R10" i="49"/>
  <c r="J74" i="57" s="1"/>
  <c r="R15" i="48"/>
  <c r="J11" i="57" s="1"/>
  <c r="R24" i="43"/>
  <c r="R19" i="48"/>
  <c r="J47" i="57" s="1"/>
  <c r="R15" i="49"/>
  <c r="R23" i="43"/>
  <c r="R14" i="46"/>
  <c r="J82" i="57" s="1"/>
  <c r="R18" i="46"/>
  <c r="R20" i="47"/>
  <c r="R19" i="49"/>
  <c r="R23" i="49"/>
  <c r="I80" i="20"/>
  <c r="R10" i="46"/>
  <c r="J65" i="57" s="1"/>
  <c r="R11" i="48"/>
  <c r="AB14" i="43"/>
  <c r="T14" i="43"/>
  <c r="I82" i="20"/>
  <c r="R22" i="43"/>
  <c r="H78" i="20"/>
  <c r="H73" i="57"/>
  <c r="R9" i="46"/>
  <c r="H85" i="20"/>
  <c r="AC16" i="49"/>
  <c r="T16" i="49"/>
  <c r="R18" i="43"/>
  <c r="AC12" i="49"/>
  <c r="T12" i="49"/>
  <c r="R10" i="43"/>
  <c r="H76" i="57"/>
  <c r="H79" i="20"/>
  <c r="I54" i="57"/>
  <c r="I74" i="20"/>
  <c r="I63" i="57"/>
  <c r="I78" i="20"/>
  <c r="R9" i="43"/>
  <c r="H84" i="57"/>
  <c r="H61" i="57"/>
  <c r="H76" i="20"/>
  <c r="R14" i="43"/>
  <c r="H83" i="57"/>
  <c r="H81" i="20"/>
  <c r="R15" i="43"/>
  <c r="I79" i="20"/>
  <c r="AC23" i="46"/>
  <c r="T23" i="46"/>
  <c r="AB14" i="48"/>
  <c r="T14" i="48"/>
  <c r="AC14" i="48"/>
  <c r="AD14" i="48" s="1"/>
  <c r="AB18" i="48"/>
  <c r="T18" i="48"/>
  <c r="AC18" i="48"/>
  <c r="AD18" i="48" s="1"/>
  <c r="R13" i="43"/>
  <c r="H54" i="57"/>
  <c r="AB18" i="43"/>
  <c r="AD18" i="43" s="1"/>
  <c r="T18" i="43"/>
  <c r="AB10" i="43"/>
  <c r="AD10" i="43" s="1"/>
  <c r="T10" i="43"/>
  <c r="J87" i="57"/>
  <c r="J82" i="20"/>
  <c r="AB22" i="43"/>
  <c r="T22" i="43"/>
  <c r="R17" i="43"/>
  <c r="H62" i="57"/>
  <c r="H80" i="20"/>
  <c r="I61" i="57"/>
  <c r="I76" i="20"/>
  <c r="H87" i="57"/>
  <c r="H82" i="20"/>
  <c r="R16" i="43"/>
  <c r="R19" i="43"/>
  <c r="R21" i="43"/>
  <c r="H75" i="20"/>
  <c r="I77" i="20"/>
  <c r="AB10" i="48"/>
  <c r="T10" i="48"/>
  <c r="AC10" i="48"/>
  <c r="AD10" i="48" s="1"/>
  <c r="R24" i="46"/>
  <c r="I90" i="20"/>
  <c r="I89" i="20"/>
  <c r="I86" i="20"/>
  <c r="R10" i="47"/>
  <c r="H33" i="57"/>
  <c r="R17" i="47"/>
  <c r="H27" i="57"/>
  <c r="R24" i="47"/>
  <c r="I39" i="20"/>
  <c r="I27" i="20"/>
  <c r="I29" i="20"/>
  <c r="I30" i="20"/>
  <c r="I35" i="20"/>
  <c r="I34" i="20"/>
  <c r="R9" i="48"/>
  <c r="H43" i="57"/>
  <c r="R13" i="48"/>
  <c r="H13" i="57"/>
  <c r="R17" i="48"/>
  <c r="H16" i="57"/>
  <c r="R21" i="48"/>
  <c r="R23" i="48"/>
  <c r="R24" i="48"/>
  <c r="I47" i="20"/>
  <c r="I53" i="20"/>
  <c r="I51" i="20"/>
  <c r="I44" i="20"/>
  <c r="I45" i="20"/>
  <c r="I46" i="20"/>
  <c r="R9" i="49"/>
  <c r="H75" i="57"/>
  <c r="R16" i="49"/>
  <c r="H52" i="57"/>
  <c r="H98" i="20"/>
  <c r="H100" i="20"/>
  <c r="H94" i="20"/>
  <c r="R12" i="46"/>
  <c r="H64" i="57"/>
  <c r="R13" i="46"/>
  <c r="R16" i="46"/>
  <c r="R17" i="46"/>
  <c r="R20" i="46"/>
  <c r="R21" i="46"/>
  <c r="R23" i="46"/>
  <c r="H89" i="20"/>
  <c r="R16" i="47"/>
  <c r="R19" i="47"/>
  <c r="R21" i="47"/>
  <c r="H17" i="57"/>
  <c r="R23" i="47"/>
  <c r="H29" i="20"/>
  <c r="H35" i="20"/>
  <c r="H34" i="20"/>
  <c r="R12" i="48"/>
  <c r="R16" i="48"/>
  <c r="R20" i="48"/>
  <c r="H51" i="20"/>
  <c r="H45" i="20"/>
  <c r="R11" i="49"/>
  <c r="R12" i="49"/>
  <c r="H58" i="57"/>
  <c r="R22" i="49"/>
  <c r="H95" i="20"/>
  <c r="I99" i="20"/>
  <c r="I101" i="20"/>
  <c r="I96" i="20"/>
  <c r="R11" i="46"/>
  <c r="H78" i="57"/>
  <c r="R15" i="46"/>
  <c r="H81" i="57"/>
  <c r="R19" i="46"/>
  <c r="I85" i="20"/>
  <c r="I91" i="20"/>
  <c r="I88" i="20"/>
  <c r="I84" i="20"/>
  <c r="R9" i="47"/>
  <c r="H46" i="57"/>
  <c r="R18" i="47"/>
  <c r="H29" i="57"/>
  <c r="H39" i="20"/>
  <c r="I26" i="20"/>
  <c r="I28" i="20"/>
  <c r="I38" i="20"/>
  <c r="I31" i="20"/>
  <c r="R10" i="48"/>
  <c r="H26" i="57"/>
  <c r="R14" i="48"/>
  <c r="H15" i="57"/>
  <c r="R18" i="48"/>
  <c r="H5" i="57"/>
  <c r="R22" i="48"/>
  <c r="H47" i="20"/>
  <c r="I55" i="20"/>
  <c r="I50" i="20"/>
  <c r="I42" i="20"/>
  <c r="I43" i="20"/>
  <c r="I48" i="20"/>
  <c r="R17" i="49"/>
  <c r="R18" i="49"/>
  <c r="H99" i="20"/>
  <c r="H96" i="20"/>
  <c r="AC11" i="46"/>
  <c r="T11" i="46"/>
  <c r="AC15" i="46"/>
  <c r="AC19" i="46"/>
  <c r="T19" i="46"/>
  <c r="H91" i="20"/>
  <c r="H88" i="20"/>
  <c r="H84" i="20"/>
  <c r="R22" i="47"/>
  <c r="H12" i="57"/>
  <c r="H26" i="20"/>
  <c r="H28" i="20"/>
  <c r="H38" i="20"/>
  <c r="H31" i="20"/>
  <c r="H55" i="20"/>
  <c r="H50" i="20"/>
  <c r="H42" i="20"/>
  <c r="H43" i="20"/>
  <c r="H48" i="20"/>
  <c r="R13" i="49"/>
  <c r="H86" i="57"/>
  <c r="R14" i="49"/>
  <c r="R20" i="49"/>
  <c r="R21" i="49"/>
  <c r="R24" i="49"/>
  <c r="I95" i="20"/>
  <c r="I98" i="20"/>
  <c r="I100" i="20"/>
  <c r="I93" i="20"/>
  <c r="I94" i="20"/>
  <c r="I37" i="20"/>
  <c r="I40" i="20"/>
  <c r="R13" i="47"/>
  <c r="H45" i="57"/>
  <c r="H37" i="20"/>
  <c r="I33" i="20"/>
  <c r="R15" i="47"/>
  <c r="H33" i="20"/>
  <c r="I32" i="20"/>
  <c r="R14" i="47"/>
  <c r="H35" i="57"/>
  <c r="H32" i="20"/>
  <c r="R12" i="47"/>
  <c r="H40" i="20"/>
  <c r="I36" i="20"/>
  <c r="R11" i="47"/>
  <c r="H36" i="20"/>
  <c r="AB10" i="49"/>
  <c r="AD10" i="49" s="1"/>
  <c r="AC10" i="49"/>
  <c r="AC13" i="49"/>
  <c r="AB13" i="49"/>
  <c r="AD13" i="49" s="1"/>
  <c r="AB15" i="49"/>
  <c r="AD15" i="49" s="1"/>
  <c r="AC15" i="49"/>
  <c r="AC21" i="49"/>
  <c r="AB21" i="49"/>
  <c r="AB22" i="49"/>
  <c r="AC22" i="49"/>
  <c r="AC9" i="49"/>
  <c r="AB9" i="49"/>
  <c r="AD9" i="49" s="1"/>
  <c r="AB11" i="49"/>
  <c r="AD11" i="49" s="1"/>
  <c r="AC11" i="49"/>
  <c r="AC20" i="49"/>
  <c r="AB20" i="49"/>
  <c r="AB23" i="49"/>
  <c r="AC23" i="49"/>
  <c r="AB18" i="49"/>
  <c r="AC18" i="49"/>
  <c r="AC24" i="49"/>
  <c r="AB24" i="49"/>
  <c r="AB14" i="49"/>
  <c r="AD14" i="49" s="1"/>
  <c r="AC14" i="49"/>
  <c r="AC17" i="49"/>
  <c r="AB17" i="49"/>
  <c r="AD17" i="49" s="1"/>
  <c r="AB19" i="49"/>
  <c r="AC19" i="49"/>
  <c r="AB12" i="49"/>
  <c r="AD12" i="49" s="1"/>
  <c r="AB16" i="49"/>
  <c r="AD16" i="49" s="1"/>
  <c r="AC9" i="48"/>
  <c r="AD9" i="48" s="1"/>
  <c r="AB9" i="48"/>
  <c r="AC13" i="48"/>
  <c r="AD13" i="48" s="1"/>
  <c r="AB13" i="48"/>
  <c r="AC17" i="48"/>
  <c r="AD17" i="48" s="1"/>
  <c r="AB17" i="48"/>
  <c r="AC21" i="48"/>
  <c r="AD21" i="48" s="1"/>
  <c r="AB21" i="48"/>
  <c r="AB22" i="48"/>
  <c r="AC22" i="48"/>
  <c r="AD22" i="48" s="1"/>
  <c r="AC11" i="48"/>
  <c r="AD11" i="48" s="1"/>
  <c r="AB11" i="48"/>
  <c r="AC12" i="48"/>
  <c r="AD12" i="48" s="1"/>
  <c r="AB12" i="48"/>
  <c r="AB15" i="48"/>
  <c r="AC15" i="48"/>
  <c r="AD15" i="48" s="1"/>
  <c r="AC16" i="48"/>
  <c r="AD16" i="48" s="1"/>
  <c r="AB16" i="48"/>
  <c r="AC19" i="48"/>
  <c r="AD19" i="48" s="1"/>
  <c r="AB19" i="48"/>
  <c r="AC20" i="48"/>
  <c r="AD20" i="48" s="1"/>
  <c r="AB20" i="48"/>
  <c r="AC23" i="48"/>
  <c r="AB23" i="48"/>
  <c r="AC24" i="48"/>
  <c r="AB24" i="48"/>
  <c r="AB10" i="47"/>
  <c r="AC10" i="47"/>
  <c r="AD10" i="47" s="1"/>
  <c r="AB11" i="47"/>
  <c r="AC11" i="47"/>
  <c r="AD11" i="47" s="1"/>
  <c r="AB14" i="47"/>
  <c r="AC14" i="47"/>
  <c r="AB15" i="47"/>
  <c r="AC15" i="47"/>
  <c r="AD15" i="47" s="1"/>
  <c r="T15" i="47" s="1"/>
  <c r="AB18" i="47"/>
  <c r="AC18" i="47"/>
  <c r="AD18" i="47" s="1"/>
  <c r="AB19" i="47"/>
  <c r="AC19" i="47"/>
  <c r="AD19" i="47" s="1"/>
  <c r="AC9" i="47"/>
  <c r="AD9" i="47" s="1"/>
  <c r="AB9" i="47"/>
  <c r="AC13" i="47"/>
  <c r="AD13" i="47" s="1"/>
  <c r="AB13" i="47"/>
  <c r="AC17" i="47"/>
  <c r="AD17" i="47" s="1"/>
  <c r="AB17" i="47"/>
  <c r="AB22" i="47"/>
  <c r="AC22" i="47"/>
  <c r="AD22" i="47" s="1"/>
  <c r="AC21" i="47"/>
  <c r="AD21" i="47" s="1"/>
  <c r="AB21" i="47"/>
  <c r="AC12" i="47"/>
  <c r="AD12" i="47" s="1"/>
  <c r="AB12" i="47"/>
  <c r="AC16" i="47"/>
  <c r="AD16" i="47" s="1"/>
  <c r="AB16" i="47"/>
  <c r="AC20" i="47"/>
  <c r="AD20" i="47" s="1"/>
  <c r="AB20" i="47"/>
  <c r="AB23" i="47"/>
  <c r="AC23" i="47"/>
  <c r="AD23" i="47" s="1"/>
  <c r="AC24" i="47"/>
  <c r="AB24" i="47"/>
  <c r="AB13" i="46"/>
  <c r="AD13" i="46" s="1"/>
  <c r="AC13" i="46"/>
  <c r="AC18" i="46"/>
  <c r="AB18" i="46"/>
  <c r="AC20" i="46"/>
  <c r="AB20" i="46"/>
  <c r="AB14" i="46"/>
  <c r="AD14" i="46" s="1"/>
  <c r="AC14" i="46"/>
  <c r="AC16" i="46"/>
  <c r="AB16" i="46"/>
  <c r="AC10" i="46"/>
  <c r="AB10" i="46"/>
  <c r="AD10" i="46" s="1"/>
  <c r="AC12" i="46"/>
  <c r="AB12" i="46"/>
  <c r="AD12" i="46" s="1"/>
  <c r="AB21" i="46"/>
  <c r="AC21" i="46"/>
  <c r="AC24" i="46"/>
  <c r="AB24" i="46"/>
  <c r="AB9" i="46"/>
  <c r="AD9" i="46" s="1"/>
  <c r="AC9" i="46"/>
  <c r="AB17" i="46"/>
  <c r="AC17" i="46"/>
  <c r="AB22" i="46"/>
  <c r="AC22" i="46"/>
  <c r="AB11" i="46"/>
  <c r="AD11" i="46" s="1"/>
  <c r="AB15" i="46"/>
  <c r="AD15" i="46" s="1"/>
  <c r="AB19" i="46"/>
  <c r="AB23" i="46"/>
  <c r="AC13" i="43"/>
  <c r="AB13" i="43"/>
  <c r="AD13" i="43" s="1"/>
  <c r="AC20" i="43"/>
  <c r="AB20" i="43"/>
  <c r="AC24" i="43"/>
  <c r="AB24" i="43"/>
  <c r="AC9" i="43"/>
  <c r="AB9" i="43"/>
  <c r="AD9" i="43" s="1"/>
  <c r="AC10" i="43"/>
  <c r="Z15" i="43"/>
  <c r="AA15" i="43" s="1"/>
  <c r="T15" i="43" s="1"/>
  <c r="Z16" i="43"/>
  <c r="AA16" i="43" s="1"/>
  <c r="T16" i="43" s="1"/>
  <c r="AC17" i="43"/>
  <c r="AB17" i="43"/>
  <c r="AD17" i="43" s="1"/>
  <c r="AC21" i="43"/>
  <c r="AB21" i="43"/>
  <c r="AC18" i="43"/>
  <c r="Z19" i="43"/>
  <c r="AA19" i="43" s="1"/>
  <c r="T19" i="43" s="1"/>
  <c r="AC22" i="43"/>
  <c r="Z23" i="43"/>
  <c r="AA23" i="43" s="1"/>
  <c r="T23" i="43" s="1"/>
  <c r="Z11" i="43"/>
  <c r="AA11" i="43" s="1"/>
  <c r="T11" i="43" s="1"/>
  <c r="Z12" i="43"/>
  <c r="AA12" i="43" s="1"/>
  <c r="T12" i="43" s="1"/>
  <c r="AC14" i="43"/>
  <c r="AD14" i="43" s="1"/>
  <c r="B24" i="20"/>
  <c r="C24" i="20"/>
  <c r="D24" i="20"/>
  <c r="E24" i="20"/>
  <c r="F24" i="20"/>
  <c r="G24" i="20"/>
  <c r="B18" i="20"/>
  <c r="C18" i="20"/>
  <c r="D18" i="20"/>
  <c r="E18" i="20"/>
  <c r="F18" i="20"/>
  <c r="G18" i="20"/>
  <c r="B23" i="20"/>
  <c r="C23" i="20"/>
  <c r="D23" i="20"/>
  <c r="E23" i="20"/>
  <c r="F23" i="20"/>
  <c r="G23" i="20"/>
  <c r="B20" i="20"/>
  <c r="C20" i="20"/>
  <c r="D20" i="20"/>
  <c r="E20" i="20"/>
  <c r="F20" i="20"/>
  <c r="G20" i="20"/>
  <c r="B22" i="20"/>
  <c r="C22" i="20"/>
  <c r="D22" i="20"/>
  <c r="E22" i="20"/>
  <c r="F22" i="20"/>
  <c r="G22" i="20"/>
  <c r="B21" i="20"/>
  <c r="C21" i="20"/>
  <c r="D21" i="20"/>
  <c r="E21" i="20"/>
  <c r="F21" i="20"/>
  <c r="G21" i="20"/>
  <c r="B15" i="20"/>
  <c r="C15" i="20"/>
  <c r="D15" i="20"/>
  <c r="E15" i="20"/>
  <c r="F15" i="20"/>
  <c r="G15" i="20"/>
  <c r="B17" i="20"/>
  <c r="C17" i="20"/>
  <c r="D17" i="20"/>
  <c r="E17" i="20"/>
  <c r="F17" i="20"/>
  <c r="G17" i="20"/>
  <c r="B16" i="20"/>
  <c r="C16" i="20"/>
  <c r="D16" i="20"/>
  <c r="E16" i="20"/>
  <c r="F16" i="20"/>
  <c r="G16" i="20"/>
  <c r="B14" i="20"/>
  <c r="C14" i="20"/>
  <c r="D14" i="20"/>
  <c r="E14" i="20"/>
  <c r="F14" i="20"/>
  <c r="G14" i="20"/>
  <c r="G19" i="20"/>
  <c r="F19" i="20"/>
  <c r="E19" i="20"/>
  <c r="D19" i="20"/>
  <c r="C19" i="20"/>
  <c r="B19" i="20"/>
  <c r="Y24" i="42"/>
  <c r="AD24" i="42" s="1"/>
  <c r="X24" i="42"/>
  <c r="Z24" i="42" s="1"/>
  <c r="AA24" i="42" s="1"/>
  <c r="T24" i="42" s="1"/>
  <c r="Q24" i="42"/>
  <c r="P24" i="42"/>
  <c r="Y23" i="42"/>
  <c r="AD23" i="42" s="1"/>
  <c r="X23" i="42"/>
  <c r="Z23" i="42" s="1"/>
  <c r="AA23" i="42" s="1"/>
  <c r="T23" i="42" s="1"/>
  <c r="Q23" i="42"/>
  <c r="P23" i="42"/>
  <c r="Y22" i="42"/>
  <c r="AD22" i="42" s="1"/>
  <c r="X22" i="42"/>
  <c r="Z22" i="42" s="1"/>
  <c r="AA22" i="42" s="1"/>
  <c r="T22" i="42" s="1"/>
  <c r="Q22" i="42"/>
  <c r="P22" i="42"/>
  <c r="Y21" i="42"/>
  <c r="AD21" i="42" s="1"/>
  <c r="X21" i="42"/>
  <c r="Z21" i="42" s="1"/>
  <c r="AA21" i="42" s="1"/>
  <c r="T21" i="42" s="1"/>
  <c r="Q21" i="42"/>
  <c r="P21" i="42"/>
  <c r="Y20" i="42"/>
  <c r="AD20" i="42" s="1"/>
  <c r="X20" i="42"/>
  <c r="Z20" i="42" s="1"/>
  <c r="AA20" i="42" s="1"/>
  <c r="T20" i="42" s="1"/>
  <c r="Q20" i="42"/>
  <c r="P20" i="42"/>
  <c r="Y19" i="42"/>
  <c r="X19" i="42"/>
  <c r="Z19" i="42" s="1"/>
  <c r="AA19" i="42" s="1"/>
  <c r="T19" i="42" s="1"/>
  <c r="Q19" i="42"/>
  <c r="I6" i="57" s="1"/>
  <c r="P19" i="42"/>
  <c r="H6" i="57" s="1"/>
  <c r="Y18" i="42"/>
  <c r="X18" i="42"/>
  <c r="Z18" i="42" s="1"/>
  <c r="AA18" i="42" s="1"/>
  <c r="T18" i="42" s="1"/>
  <c r="Q18" i="42"/>
  <c r="I22" i="57" s="1"/>
  <c r="P18" i="42"/>
  <c r="Y17" i="42"/>
  <c r="X17" i="42"/>
  <c r="Z17" i="42" s="1"/>
  <c r="AA17" i="42" s="1"/>
  <c r="T17" i="42" s="1"/>
  <c r="Q17" i="42"/>
  <c r="I25" i="57" s="1"/>
  <c r="P17" i="42"/>
  <c r="Y16" i="42"/>
  <c r="X16" i="42"/>
  <c r="Z16" i="42" s="1"/>
  <c r="AA16" i="42" s="1"/>
  <c r="T16" i="42" s="1"/>
  <c r="Q16" i="42"/>
  <c r="I10" i="57" s="1"/>
  <c r="P16" i="42"/>
  <c r="H10" i="57" s="1"/>
  <c r="Y15" i="42"/>
  <c r="X15" i="42"/>
  <c r="Z15" i="42" s="1"/>
  <c r="AA15" i="42" s="1"/>
  <c r="T15" i="42" s="1"/>
  <c r="Q15" i="42"/>
  <c r="I39" i="57" s="1"/>
  <c r="P15" i="42"/>
  <c r="H39" i="57" s="1"/>
  <c r="Y14" i="42"/>
  <c r="X14" i="42"/>
  <c r="Z14" i="42" s="1"/>
  <c r="AA14" i="42" s="1"/>
  <c r="T14" i="42" s="1"/>
  <c r="Q14" i="42"/>
  <c r="I41" i="57" s="1"/>
  <c r="P14" i="42"/>
  <c r="Y13" i="42"/>
  <c r="X13" i="42"/>
  <c r="Z13" i="42" s="1"/>
  <c r="AA13" i="42" s="1"/>
  <c r="T13" i="42" s="1"/>
  <c r="Q13" i="42"/>
  <c r="I37" i="57" s="1"/>
  <c r="P13" i="42"/>
  <c r="H20" i="20" s="1"/>
  <c r="Y12" i="42"/>
  <c r="X12" i="42"/>
  <c r="Z12" i="42" s="1"/>
  <c r="AA12" i="42" s="1"/>
  <c r="T12" i="42" s="1"/>
  <c r="Q12" i="42"/>
  <c r="I40" i="57" s="1"/>
  <c r="P12" i="42"/>
  <c r="H40" i="57" s="1"/>
  <c r="Y11" i="42"/>
  <c r="X11" i="42"/>
  <c r="Z11" i="42" s="1"/>
  <c r="AA11" i="42" s="1"/>
  <c r="T11" i="42" s="1"/>
  <c r="Q11" i="42"/>
  <c r="I28" i="57" s="1"/>
  <c r="P11" i="42"/>
  <c r="H28" i="57" s="1"/>
  <c r="Y10" i="42"/>
  <c r="X10" i="42"/>
  <c r="Z10" i="42" s="1"/>
  <c r="AA10" i="42" s="1"/>
  <c r="T10" i="42" s="1"/>
  <c r="Q10" i="42"/>
  <c r="I38" i="57" s="1"/>
  <c r="P10" i="42"/>
  <c r="Y9" i="42"/>
  <c r="X9" i="42"/>
  <c r="Z9" i="42" s="1"/>
  <c r="AA9" i="42" s="1"/>
  <c r="T9" i="42" s="1"/>
  <c r="Q9" i="42"/>
  <c r="P9" i="42"/>
  <c r="H34" i="57" s="1"/>
  <c r="B60" i="20"/>
  <c r="C60" i="20"/>
  <c r="D60" i="20"/>
  <c r="E60" i="20"/>
  <c r="F60" i="20"/>
  <c r="G60" i="20"/>
  <c r="B65" i="20"/>
  <c r="C65" i="20"/>
  <c r="D65" i="20"/>
  <c r="E65" i="20"/>
  <c r="F65" i="20"/>
  <c r="G65" i="20"/>
  <c r="B62" i="20"/>
  <c r="C62" i="20"/>
  <c r="D62" i="20"/>
  <c r="E62" i="20"/>
  <c r="F62" i="20"/>
  <c r="G62" i="20"/>
  <c r="B64" i="20"/>
  <c r="C64" i="20"/>
  <c r="D64" i="20"/>
  <c r="E64" i="20"/>
  <c r="F64" i="20"/>
  <c r="G64" i="20"/>
  <c r="B63" i="20"/>
  <c r="C63" i="20"/>
  <c r="D63" i="20"/>
  <c r="E63" i="20"/>
  <c r="F63" i="20"/>
  <c r="G63" i="20"/>
  <c r="B69" i="20"/>
  <c r="C69" i="20"/>
  <c r="D69" i="20"/>
  <c r="E69" i="20"/>
  <c r="F69" i="20"/>
  <c r="G69" i="20"/>
  <c r="B68" i="20"/>
  <c r="C68" i="20"/>
  <c r="D68" i="20"/>
  <c r="E68" i="20"/>
  <c r="F68" i="20"/>
  <c r="G68" i="20"/>
  <c r="B70" i="20"/>
  <c r="C70" i="20"/>
  <c r="D70" i="20"/>
  <c r="E70" i="20"/>
  <c r="F70" i="20"/>
  <c r="G70" i="20"/>
  <c r="B72" i="20"/>
  <c r="C72" i="20"/>
  <c r="D72" i="20"/>
  <c r="E72" i="20"/>
  <c r="F72" i="20"/>
  <c r="G72" i="20"/>
  <c r="B71" i="20"/>
  <c r="C71" i="20"/>
  <c r="D71" i="20"/>
  <c r="E71" i="20"/>
  <c r="F71" i="20"/>
  <c r="G71" i="20"/>
  <c r="B67" i="20"/>
  <c r="C67" i="20"/>
  <c r="D67" i="20"/>
  <c r="E67" i="20"/>
  <c r="F67" i="20"/>
  <c r="G67" i="20"/>
  <c r="G59" i="20"/>
  <c r="F59" i="20"/>
  <c r="E59" i="20"/>
  <c r="D59" i="20"/>
  <c r="J94" i="20" l="1"/>
  <c r="J61" i="57"/>
  <c r="W11" i="43"/>
  <c r="S11" i="43"/>
  <c r="K76" i="20" s="1"/>
  <c r="AD14" i="47"/>
  <c r="W23" i="47"/>
  <c r="S23" i="47"/>
  <c r="W13" i="49"/>
  <c r="S13" i="49"/>
  <c r="W11" i="49"/>
  <c r="S11" i="49"/>
  <c r="T11" i="49" s="1"/>
  <c r="W9" i="49"/>
  <c r="S9" i="49"/>
  <c r="W15" i="49"/>
  <c r="S15" i="49"/>
  <c r="K79" i="57" s="1"/>
  <c r="W16" i="49"/>
  <c r="S16" i="49"/>
  <c r="W14" i="49"/>
  <c r="S14" i="49"/>
  <c r="W17" i="49"/>
  <c r="S17" i="49"/>
  <c r="W12" i="49"/>
  <c r="S12" i="49"/>
  <c r="W10" i="49"/>
  <c r="S10" i="49"/>
  <c r="K74" i="57" s="1"/>
  <c r="J48" i="20"/>
  <c r="W11" i="48"/>
  <c r="S11" i="48"/>
  <c r="K48" i="20" s="1"/>
  <c r="W21" i="48"/>
  <c r="S21" i="48"/>
  <c r="W13" i="48"/>
  <c r="S13" i="48"/>
  <c r="J55" i="20"/>
  <c r="W19" i="48"/>
  <c r="S19" i="48"/>
  <c r="K47" i="57" s="1"/>
  <c r="W22" i="48"/>
  <c r="S22" i="48"/>
  <c r="W16" i="48"/>
  <c r="S16" i="48"/>
  <c r="W14" i="48"/>
  <c r="S14" i="48"/>
  <c r="W20" i="48"/>
  <c r="S20" i="48"/>
  <c r="W18" i="48"/>
  <c r="S18" i="48"/>
  <c r="W10" i="48"/>
  <c r="S10" i="48"/>
  <c r="W12" i="48"/>
  <c r="S12" i="48"/>
  <c r="W17" i="48"/>
  <c r="S17" i="48"/>
  <c r="W9" i="48"/>
  <c r="S9" i="48"/>
  <c r="J42" i="20"/>
  <c r="W15" i="48"/>
  <c r="S15" i="48"/>
  <c r="K11" i="57" s="1"/>
  <c r="W11" i="47"/>
  <c r="S11" i="47"/>
  <c r="K36" i="57" s="1"/>
  <c r="W21" i="47"/>
  <c r="S21" i="47"/>
  <c r="W15" i="47"/>
  <c r="S15" i="47"/>
  <c r="K32" i="57" s="1"/>
  <c r="W13" i="47"/>
  <c r="S13" i="47"/>
  <c r="W18" i="47"/>
  <c r="S18" i="47"/>
  <c r="W19" i="47"/>
  <c r="S19" i="47"/>
  <c r="T19" i="47" s="1"/>
  <c r="W17" i="47"/>
  <c r="S17" i="47"/>
  <c r="W14" i="47"/>
  <c r="S14" i="47"/>
  <c r="K32" i="20" s="1"/>
  <c r="W22" i="47"/>
  <c r="S22" i="47"/>
  <c r="W16" i="47"/>
  <c r="S16" i="47"/>
  <c r="W12" i="47"/>
  <c r="S12" i="47"/>
  <c r="W9" i="47"/>
  <c r="S9" i="47"/>
  <c r="W10" i="47"/>
  <c r="S10" i="47"/>
  <c r="W20" i="47"/>
  <c r="S20" i="47"/>
  <c r="T20" i="47" s="1"/>
  <c r="W11" i="46"/>
  <c r="S11" i="46"/>
  <c r="W9" i="46"/>
  <c r="S9" i="46"/>
  <c r="W15" i="46"/>
  <c r="S15" i="46"/>
  <c r="T15" i="46" s="1"/>
  <c r="W13" i="46"/>
  <c r="S13" i="46"/>
  <c r="J84" i="20"/>
  <c r="W10" i="46"/>
  <c r="S10" i="46"/>
  <c r="K65" i="57" s="1"/>
  <c r="W12" i="46"/>
  <c r="S12" i="46"/>
  <c r="J91" i="20"/>
  <c r="W14" i="46"/>
  <c r="S14" i="46"/>
  <c r="K82" i="57" s="1"/>
  <c r="W10" i="43"/>
  <c r="S10" i="43"/>
  <c r="W19" i="43"/>
  <c r="S19" i="43"/>
  <c r="W13" i="43"/>
  <c r="S13" i="43"/>
  <c r="W14" i="43"/>
  <c r="S14" i="43"/>
  <c r="W9" i="43"/>
  <c r="S9" i="43"/>
  <c r="W16" i="43"/>
  <c r="S16" i="43"/>
  <c r="W17" i="43"/>
  <c r="S17" i="43"/>
  <c r="W15" i="43"/>
  <c r="S15" i="43"/>
  <c r="W18" i="43"/>
  <c r="S18" i="43"/>
  <c r="R15" i="42"/>
  <c r="J21" i="20" s="1"/>
  <c r="J99" i="20"/>
  <c r="J29" i="20"/>
  <c r="J19" i="57"/>
  <c r="J79" i="57"/>
  <c r="R19" i="42"/>
  <c r="J6" i="57" s="1"/>
  <c r="J42" i="57"/>
  <c r="R12" i="42"/>
  <c r="R16" i="42"/>
  <c r="H14" i="20"/>
  <c r="I19" i="20"/>
  <c r="I34" i="57"/>
  <c r="R10" i="42"/>
  <c r="H38" i="57"/>
  <c r="R17" i="42"/>
  <c r="H25" i="57"/>
  <c r="I14" i="20"/>
  <c r="I17" i="20"/>
  <c r="I21" i="20"/>
  <c r="I20" i="20"/>
  <c r="I18" i="20"/>
  <c r="J31" i="57"/>
  <c r="J51" i="20"/>
  <c r="J44" i="57"/>
  <c r="J38" i="20"/>
  <c r="J64" i="57"/>
  <c r="J88" i="20"/>
  <c r="J52" i="57"/>
  <c r="J98" i="20"/>
  <c r="J75" i="57"/>
  <c r="J95" i="20"/>
  <c r="J33" i="57"/>
  <c r="J34" i="20"/>
  <c r="J54" i="57"/>
  <c r="J74" i="20"/>
  <c r="R21" i="42"/>
  <c r="H17" i="20"/>
  <c r="H21" i="20"/>
  <c r="H18" i="20"/>
  <c r="J85" i="57"/>
  <c r="J100" i="20"/>
  <c r="J15" i="57"/>
  <c r="J44" i="20"/>
  <c r="J29" i="57"/>
  <c r="J30" i="20"/>
  <c r="J58" i="57"/>
  <c r="J93" i="20"/>
  <c r="J24" i="57"/>
  <c r="J45" i="20"/>
  <c r="J9" i="57"/>
  <c r="J26" i="20"/>
  <c r="J30" i="57"/>
  <c r="J35" i="20"/>
  <c r="J13" i="57"/>
  <c r="J43" i="20"/>
  <c r="J76" i="57"/>
  <c r="J79" i="20"/>
  <c r="R18" i="42"/>
  <c r="H22" i="57"/>
  <c r="R20" i="42"/>
  <c r="R23" i="42"/>
  <c r="I16" i="20"/>
  <c r="I15" i="20"/>
  <c r="I22" i="20"/>
  <c r="I23" i="20"/>
  <c r="I24" i="20"/>
  <c r="J12" i="57"/>
  <c r="J27" i="20"/>
  <c r="J81" i="57"/>
  <c r="J90" i="20"/>
  <c r="J77" i="57"/>
  <c r="J96" i="20"/>
  <c r="J70" i="57"/>
  <c r="J89" i="20"/>
  <c r="J27" i="57"/>
  <c r="J31" i="20"/>
  <c r="J83" i="57"/>
  <c r="J81" i="20"/>
  <c r="J84" i="57"/>
  <c r="J80" i="20"/>
  <c r="R14" i="42"/>
  <c r="H41" i="57"/>
  <c r="R11" i="42"/>
  <c r="R13" i="42"/>
  <c r="H37" i="57"/>
  <c r="R22" i="42"/>
  <c r="R24" i="42"/>
  <c r="H16" i="20"/>
  <c r="H15" i="20"/>
  <c r="H22" i="20"/>
  <c r="H23" i="20"/>
  <c r="H24" i="20"/>
  <c r="J86" i="57"/>
  <c r="J101" i="20"/>
  <c r="J5" i="57"/>
  <c r="J53" i="20"/>
  <c r="J26" i="57"/>
  <c r="J46" i="20"/>
  <c r="J46" i="57"/>
  <c r="J39" i="20"/>
  <c r="J78" i="57"/>
  <c r="J86" i="20"/>
  <c r="J17" i="57"/>
  <c r="J28" i="20"/>
  <c r="J16" i="57"/>
  <c r="J50" i="20"/>
  <c r="J43" i="57"/>
  <c r="J47" i="20"/>
  <c r="J57" i="57"/>
  <c r="J77" i="20"/>
  <c r="J62" i="57"/>
  <c r="J75" i="20"/>
  <c r="K87" i="57"/>
  <c r="K82" i="20"/>
  <c r="J63" i="57"/>
  <c r="J78" i="20"/>
  <c r="J73" i="57"/>
  <c r="J85" i="20"/>
  <c r="K61" i="57"/>
  <c r="J45" i="57"/>
  <c r="J37" i="20"/>
  <c r="J32" i="57"/>
  <c r="J33" i="20"/>
  <c r="T14" i="47"/>
  <c r="J35" i="57"/>
  <c r="J32" i="20"/>
  <c r="K48" i="57"/>
  <c r="J48" i="57"/>
  <c r="J40" i="20"/>
  <c r="J36" i="57"/>
  <c r="J36" i="20"/>
  <c r="AB15" i="43"/>
  <c r="AD15" i="43" s="1"/>
  <c r="AC15" i="43"/>
  <c r="AC16" i="43"/>
  <c r="AB16" i="43"/>
  <c r="AD16" i="43" s="1"/>
  <c r="AC11" i="43"/>
  <c r="AB11" i="43"/>
  <c r="AD11" i="43" s="1"/>
  <c r="AC19" i="43"/>
  <c r="AB19" i="43"/>
  <c r="AD19" i="43" s="1"/>
  <c r="AC12" i="43"/>
  <c r="AB12" i="43"/>
  <c r="AD12" i="43" s="1"/>
  <c r="AC23" i="43"/>
  <c r="AB23" i="43"/>
  <c r="R9" i="42"/>
  <c r="H19" i="20"/>
  <c r="AD9" i="42"/>
  <c r="AB10" i="42"/>
  <c r="AC10" i="42"/>
  <c r="AD10" i="42" s="1"/>
  <c r="AB15" i="42"/>
  <c r="AC15" i="42"/>
  <c r="AD15" i="42" s="1"/>
  <c r="AB11" i="42"/>
  <c r="AC11" i="42"/>
  <c r="AD11" i="42" s="1"/>
  <c r="AB14" i="42"/>
  <c r="AC14" i="42"/>
  <c r="AD14" i="42" s="1"/>
  <c r="AB18" i="42"/>
  <c r="AC18" i="42"/>
  <c r="AD18" i="42" s="1"/>
  <c r="AC19" i="42"/>
  <c r="AD19" i="42" s="1"/>
  <c r="AB19" i="42"/>
  <c r="AB22" i="42"/>
  <c r="AC22" i="42"/>
  <c r="AB23" i="42"/>
  <c r="AC23" i="42"/>
  <c r="AC9" i="42"/>
  <c r="AB9" i="42"/>
  <c r="AC13" i="42"/>
  <c r="AD13" i="42" s="1"/>
  <c r="AB13" i="42"/>
  <c r="AC17" i="42"/>
  <c r="AD17" i="42" s="1"/>
  <c r="AB17" i="42"/>
  <c r="AC21" i="42"/>
  <c r="AB21" i="42"/>
  <c r="AB12" i="42"/>
  <c r="AC12" i="42"/>
  <c r="AD12" i="42" s="1"/>
  <c r="AC16" i="42"/>
  <c r="AD16" i="42" s="1"/>
  <c r="AB16" i="42"/>
  <c r="AC20" i="42"/>
  <c r="AB20" i="42"/>
  <c r="AB24" i="42"/>
  <c r="AC24" i="42"/>
  <c r="C59" i="20"/>
  <c r="B59" i="20"/>
  <c r="Y24" i="40"/>
  <c r="X24" i="40"/>
  <c r="Z24" i="40" s="1"/>
  <c r="AA24" i="40" s="1"/>
  <c r="Q24" i="40"/>
  <c r="P24" i="40"/>
  <c r="R24" i="40" s="1"/>
  <c r="Y23" i="40"/>
  <c r="X23" i="40"/>
  <c r="Z23" i="40" s="1"/>
  <c r="AA23" i="40" s="1"/>
  <c r="T23" i="40" s="1"/>
  <c r="Q23" i="40"/>
  <c r="P23" i="40"/>
  <c r="Y22" i="40"/>
  <c r="X22" i="40"/>
  <c r="Z22" i="40" s="1"/>
  <c r="AA22" i="40" s="1"/>
  <c r="Q22" i="40"/>
  <c r="P22" i="40"/>
  <c r="Y21" i="40"/>
  <c r="X21" i="40"/>
  <c r="Z21" i="40" s="1"/>
  <c r="AA21" i="40" s="1"/>
  <c r="Q21" i="40"/>
  <c r="P21" i="40"/>
  <c r="Y20" i="40"/>
  <c r="X20" i="40"/>
  <c r="Z20" i="40" s="1"/>
  <c r="AA20" i="40" s="1"/>
  <c r="T20" i="40" s="1"/>
  <c r="Q20" i="40"/>
  <c r="P20" i="40"/>
  <c r="Y19" i="40"/>
  <c r="X19" i="40"/>
  <c r="Z19" i="40" s="1"/>
  <c r="AA19" i="40" s="1"/>
  <c r="Q19" i="40"/>
  <c r="P19" i="40"/>
  <c r="Y18" i="40"/>
  <c r="X18" i="40"/>
  <c r="Z18" i="40" s="1"/>
  <c r="AA18" i="40" s="1"/>
  <c r="T18" i="40" s="1"/>
  <c r="Q18" i="40"/>
  <c r="P18" i="40"/>
  <c r="Y17" i="40"/>
  <c r="X17" i="40"/>
  <c r="Z17" i="40" s="1"/>
  <c r="AA17" i="40" s="1"/>
  <c r="Q17" i="40"/>
  <c r="P17" i="40"/>
  <c r="Y16" i="40"/>
  <c r="X16" i="40"/>
  <c r="Z16" i="40" s="1"/>
  <c r="AA16" i="40" s="1"/>
  <c r="T16" i="40" s="1"/>
  <c r="Q16" i="40"/>
  <c r="P16" i="40"/>
  <c r="Y15" i="40"/>
  <c r="X15" i="40"/>
  <c r="Z15" i="40" s="1"/>
  <c r="AA15" i="40" s="1"/>
  <c r="T15" i="40" s="1"/>
  <c r="Q15" i="40"/>
  <c r="P15" i="40"/>
  <c r="Y14" i="40"/>
  <c r="X14" i="40"/>
  <c r="Z14" i="40" s="1"/>
  <c r="AA14" i="40" s="1"/>
  <c r="Q14" i="40"/>
  <c r="P14" i="40"/>
  <c r="Y13" i="40"/>
  <c r="X13" i="40"/>
  <c r="Z13" i="40" s="1"/>
  <c r="AA13" i="40" s="1"/>
  <c r="T13" i="40" s="1"/>
  <c r="Q13" i="40"/>
  <c r="P13" i="40"/>
  <c r="Y12" i="40"/>
  <c r="X12" i="40"/>
  <c r="Z12" i="40" s="1"/>
  <c r="AA12" i="40" s="1"/>
  <c r="T12" i="40" s="1"/>
  <c r="Q12" i="40"/>
  <c r="P12" i="40"/>
  <c r="Y11" i="40"/>
  <c r="X11" i="40"/>
  <c r="Z11" i="40" s="1"/>
  <c r="AA11" i="40" s="1"/>
  <c r="T11" i="40" s="1"/>
  <c r="Q11" i="40"/>
  <c r="P11" i="40"/>
  <c r="Y10" i="40"/>
  <c r="X10" i="40"/>
  <c r="Z10" i="40" s="1"/>
  <c r="AA10" i="40" s="1"/>
  <c r="T10" i="40" s="1"/>
  <c r="Q10" i="40"/>
  <c r="P10" i="40"/>
  <c r="Y9" i="40"/>
  <c r="X9" i="40"/>
  <c r="Z9" i="40" s="1"/>
  <c r="AA9" i="40" s="1"/>
  <c r="Q9" i="40"/>
  <c r="P9" i="40"/>
  <c r="Y10" i="31"/>
  <c r="Y11" i="31"/>
  <c r="Y12" i="31"/>
  <c r="Y13" i="31"/>
  <c r="Y14" i="31"/>
  <c r="Y15" i="31"/>
  <c r="Y16" i="31"/>
  <c r="Y17" i="31"/>
  <c r="AD17" i="31" s="1"/>
  <c r="Y18" i="31"/>
  <c r="AD18" i="31" s="1"/>
  <c r="Y19" i="31"/>
  <c r="Y20" i="31"/>
  <c r="AD20" i="31" s="1"/>
  <c r="Y21" i="31"/>
  <c r="Y22" i="31"/>
  <c r="AD22" i="31" s="1"/>
  <c r="Y23" i="31"/>
  <c r="AD23" i="31" s="1"/>
  <c r="Y24" i="31"/>
  <c r="Y9" i="31"/>
  <c r="K99" i="20" l="1"/>
  <c r="K94" i="20"/>
  <c r="K36" i="20"/>
  <c r="K35" i="57"/>
  <c r="K33" i="20"/>
  <c r="K91" i="20"/>
  <c r="K84" i="20"/>
  <c r="J14" i="20"/>
  <c r="K42" i="57"/>
  <c r="K42" i="20"/>
  <c r="R11" i="40"/>
  <c r="S11" i="40" s="1"/>
  <c r="R12" i="40"/>
  <c r="W12" i="40" s="1"/>
  <c r="K29" i="20"/>
  <c r="K19" i="57"/>
  <c r="R15" i="40"/>
  <c r="S15" i="40" s="1"/>
  <c r="K55" i="20"/>
  <c r="W11" i="42"/>
  <c r="S11" i="42"/>
  <c r="W18" i="42"/>
  <c r="S18" i="42"/>
  <c r="W17" i="42"/>
  <c r="S17" i="42"/>
  <c r="W10" i="42"/>
  <c r="S10" i="42"/>
  <c r="W12" i="42"/>
  <c r="S12" i="42"/>
  <c r="K40" i="57" s="1"/>
  <c r="W15" i="42"/>
  <c r="S15" i="42"/>
  <c r="K21" i="20" s="1"/>
  <c r="W9" i="42"/>
  <c r="S9" i="42"/>
  <c r="K34" i="57" s="1"/>
  <c r="J39" i="57"/>
  <c r="W19" i="42"/>
  <c r="S19" i="42"/>
  <c r="K14" i="20" s="1"/>
  <c r="W14" i="42"/>
  <c r="S14" i="42"/>
  <c r="J23" i="20"/>
  <c r="J40" i="57"/>
  <c r="W13" i="42"/>
  <c r="S13" i="42"/>
  <c r="J15" i="20"/>
  <c r="W16" i="42"/>
  <c r="S16" i="42"/>
  <c r="K10" i="57" s="1"/>
  <c r="W24" i="40"/>
  <c r="S24" i="40"/>
  <c r="J10" i="57"/>
  <c r="K43" i="57"/>
  <c r="K47" i="20"/>
  <c r="K16" i="57"/>
  <c r="K50" i="20"/>
  <c r="K17" i="57"/>
  <c r="K28" i="20"/>
  <c r="J41" i="57"/>
  <c r="J22" i="20"/>
  <c r="K27" i="57"/>
  <c r="K31" i="20"/>
  <c r="K12" i="57"/>
  <c r="K27" i="20"/>
  <c r="J22" i="57"/>
  <c r="J16" i="20"/>
  <c r="K29" i="57"/>
  <c r="K30" i="20"/>
  <c r="K54" i="57"/>
  <c r="K74" i="20"/>
  <c r="K63" i="57"/>
  <c r="K78" i="20"/>
  <c r="K78" i="57"/>
  <c r="K86" i="20"/>
  <c r="K52" i="57"/>
  <c r="K98" i="20"/>
  <c r="K64" i="57"/>
  <c r="K88" i="20"/>
  <c r="K31" i="57"/>
  <c r="K51" i="20"/>
  <c r="J25" i="57"/>
  <c r="J17" i="20"/>
  <c r="J38" i="57"/>
  <c r="J24" i="20"/>
  <c r="J19" i="20"/>
  <c r="J34" i="57"/>
  <c r="K57" i="57"/>
  <c r="K77" i="20"/>
  <c r="K46" i="57"/>
  <c r="K39" i="20"/>
  <c r="K26" i="57"/>
  <c r="K46" i="20"/>
  <c r="K5" i="57"/>
  <c r="K53" i="20"/>
  <c r="K86" i="57"/>
  <c r="K101" i="20"/>
  <c r="J37" i="57"/>
  <c r="J20" i="20"/>
  <c r="K84" i="57"/>
  <c r="K80" i="20"/>
  <c r="K83" i="57"/>
  <c r="K81" i="20"/>
  <c r="K76" i="57"/>
  <c r="K79" i="20"/>
  <c r="K13" i="57"/>
  <c r="K43" i="20"/>
  <c r="K30" i="57"/>
  <c r="K35" i="20"/>
  <c r="K24" i="57"/>
  <c r="K45" i="20"/>
  <c r="K58" i="57"/>
  <c r="K93" i="20"/>
  <c r="K15" i="57"/>
  <c r="K44" i="20"/>
  <c r="K85" i="57"/>
  <c r="K100" i="20"/>
  <c r="K44" i="57"/>
  <c r="K38" i="20"/>
  <c r="K73" i="57"/>
  <c r="K85" i="20"/>
  <c r="K62" i="57"/>
  <c r="K75" i="20"/>
  <c r="J28" i="57"/>
  <c r="J18" i="20"/>
  <c r="K70" i="57"/>
  <c r="K89" i="20"/>
  <c r="K77" i="57"/>
  <c r="K96" i="20"/>
  <c r="K81" i="57"/>
  <c r="K90" i="20"/>
  <c r="K9" i="57"/>
  <c r="K26" i="20"/>
  <c r="K33" i="57"/>
  <c r="K34" i="20"/>
  <c r="K75" i="57"/>
  <c r="K95" i="20"/>
  <c r="AD19" i="31"/>
  <c r="AD24" i="31"/>
  <c r="I71" i="57"/>
  <c r="I60" i="20"/>
  <c r="I56" i="57"/>
  <c r="I62" i="20"/>
  <c r="R13" i="40"/>
  <c r="H68" i="57"/>
  <c r="H64" i="20"/>
  <c r="I60" i="57"/>
  <c r="I69" i="20"/>
  <c r="H55" i="57"/>
  <c r="H68" i="20"/>
  <c r="I67" i="57"/>
  <c r="I72" i="20"/>
  <c r="H72" i="57"/>
  <c r="H71" i="20"/>
  <c r="H80" i="57"/>
  <c r="H65" i="20"/>
  <c r="R10" i="40"/>
  <c r="H71" i="57"/>
  <c r="H60" i="20"/>
  <c r="I68" i="57"/>
  <c r="I64" i="20"/>
  <c r="I55" i="57"/>
  <c r="I68" i="20"/>
  <c r="R17" i="40"/>
  <c r="H66" i="57"/>
  <c r="H70" i="20"/>
  <c r="I72" i="57"/>
  <c r="I71" i="20"/>
  <c r="H53" i="57"/>
  <c r="H67" i="20"/>
  <c r="R16" i="40"/>
  <c r="I66" i="57"/>
  <c r="I70" i="20"/>
  <c r="R19" i="40"/>
  <c r="I53" i="57"/>
  <c r="I67" i="20"/>
  <c r="R21" i="40"/>
  <c r="I80" i="57"/>
  <c r="I65" i="20"/>
  <c r="H56" i="57"/>
  <c r="H62" i="20"/>
  <c r="H60" i="57"/>
  <c r="H69" i="20"/>
  <c r="R18" i="40"/>
  <c r="H67" i="57"/>
  <c r="H72" i="20"/>
  <c r="R20" i="40"/>
  <c r="R23" i="40"/>
  <c r="R22" i="40"/>
  <c r="R14" i="40"/>
  <c r="H69" i="57"/>
  <c r="H63" i="20"/>
  <c r="I69" i="57"/>
  <c r="I63" i="20"/>
  <c r="I59" i="57"/>
  <c r="I59" i="20"/>
  <c r="R9" i="40"/>
  <c r="H59" i="57"/>
  <c r="H59" i="20"/>
  <c r="K45" i="57"/>
  <c r="K37" i="20"/>
  <c r="K40" i="20"/>
  <c r="AB10" i="40"/>
  <c r="AD10" i="40" s="1"/>
  <c r="AC10" i="40"/>
  <c r="AC11" i="40"/>
  <c r="AB11" i="40"/>
  <c r="AD11" i="40" s="1"/>
  <c r="AB14" i="40"/>
  <c r="AD14" i="40" s="1"/>
  <c r="AC14" i="40"/>
  <c r="AC15" i="40"/>
  <c r="AB15" i="40"/>
  <c r="AD15" i="40" s="1"/>
  <c r="AB18" i="40"/>
  <c r="AD18" i="40" s="1"/>
  <c r="AC18" i="40"/>
  <c r="AC19" i="40"/>
  <c r="AB19" i="40"/>
  <c r="AD19" i="40" s="1"/>
  <c r="AB22" i="40"/>
  <c r="AD22" i="40" s="1"/>
  <c r="AC22" i="40"/>
  <c r="AC23" i="40"/>
  <c r="AB23" i="40"/>
  <c r="AD23" i="40" s="1"/>
  <c r="AC13" i="40"/>
  <c r="AB13" i="40"/>
  <c r="AD13" i="40" s="1"/>
  <c r="AC17" i="40"/>
  <c r="AB17" i="40"/>
  <c r="AD17" i="40" s="1"/>
  <c r="AC21" i="40"/>
  <c r="AB21" i="40"/>
  <c r="AD21" i="40" s="1"/>
  <c r="AC9" i="40"/>
  <c r="AB9" i="40"/>
  <c r="AD9" i="40" s="1"/>
  <c r="AC12" i="40"/>
  <c r="AB12" i="40"/>
  <c r="AD12" i="40" s="1"/>
  <c r="AB16" i="40"/>
  <c r="AD16" i="40" s="1"/>
  <c r="AC16" i="40"/>
  <c r="AC20" i="40"/>
  <c r="AB20" i="40"/>
  <c r="AD20" i="40" s="1"/>
  <c r="AB24" i="40"/>
  <c r="AD24" i="40" s="1"/>
  <c r="AC24" i="40"/>
  <c r="P10" i="31"/>
  <c r="H14" i="57" s="1"/>
  <c r="P11" i="31"/>
  <c r="P9" i="31"/>
  <c r="H23" i="57" s="1"/>
  <c r="Q9" i="31"/>
  <c r="I23" i="57" s="1"/>
  <c r="X24" i="31"/>
  <c r="Z24" i="31" s="1"/>
  <c r="AA24" i="31" s="1"/>
  <c r="AB24" i="31" s="1"/>
  <c r="X11" i="31"/>
  <c r="Z11" i="31" s="1"/>
  <c r="AA11" i="31" s="1"/>
  <c r="AB11" i="31" s="1"/>
  <c r="X14" i="31"/>
  <c r="Z14" i="31" s="1"/>
  <c r="AA14" i="31" s="1"/>
  <c r="AC14" i="31" s="1"/>
  <c r="P14" i="31"/>
  <c r="H11" i="20" s="1"/>
  <c r="Q14" i="31"/>
  <c r="X16" i="31"/>
  <c r="Z16" i="31" s="1"/>
  <c r="AA16" i="31" s="1"/>
  <c r="AB16" i="31" s="1"/>
  <c r="X21" i="31"/>
  <c r="Z21" i="31" s="1"/>
  <c r="AA21" i="31" s="1"/>
  <c r="T21" i="31" s="1"/>
  <c r="X23" i="31"/>
  <c r="Z23" i="31" s="1"/>
  <c r="AA23" i="31" s="1"/>
  <c r="AC23" i="31" s="1"/>
  <c r="X22" i="31"/>
  <c r="Z22" i="31" s="1"/>
  <c r="AA22" i="31" s="1"/>
  <c r="AC22" i="31" s="1"/>
  <c r="X20" i="31"/>
  <c r="Z20" i="31" s="1"/>
  <c r="AA20" i="31" s="1"/>
  <c r="T20" i="31" s="1"/>
  <c r="X19" i="31"/>
  <c r="Z19" i="31" s="1"/>
  <c r="AA19" i="31" s="1"/>
  <c r="AC19" i="31" s="1"/>
  <c r="X18" i="31"/>
  <c r="Z18" i="31" s="1"/>
  <c r="AA18" i="31" s="1"/>
  <c r="T18" i="31" s="1"/>
  <c r="X17" i="31"/>
  <c r="Z17" i="31" s="1"/>
  <c r="AA17" i="31" s="1"/>
  <c r="T17" i="31" s="1"/>
  <c r="X15" i="31"/>
  <c r="Z15" i="31" s="1"/>
  <c r="AA15" i="31" s="1"/>
  <c r="AC15" i="31" s="1"/>
  <c r="AD15" i="31" s="1"/>
  <c r="X13" i="31"/>
  <c r="Z13" i="31" s="1"/>
  <c r="AA13" i="31" s="1"/>
  <c r="X12" i="31"/>
  <c r="Z12" i="31" s="1"/>
  <c r="AA12" i="31" s="1"/>
  <c r="AB12" i="31" s="1"/>
  <c r="X10" i="31"/>
  <c r="Z10" i="31" s="1"/>
  <c r="AA10" i="31" s="1"/>
  <c r="AC10" i="31" s="1"/>
  <c r="AD10" i="31" s="1"/>
  <c r="X9" i="31"/>
  <c r="Z9" i="31" s="1"/>
  <c r="AA9" i="31" s="1"/>
  <c r="AC9" i="31" s="1"/>
  <c r="P15" i="31"/>
  <c r="P16" i="31"/>
  <c r="P17" i="31"/>
  <c r="P18" i="31"/>
  <c r="P19" i="31"/>
  <c r="P20" i="31"/>
  <c r="Q11" i="31"/>
  <c r="I8" i="57" s="1"/>
  <c r="P12" i="31"/>
  <c r="H21" i="57" s="1"/>
  <c r="Q10" i="31"/>
  <c r="Q12" i="31"/>
  <c r="I21" i="57" s="1"/>
  <c r="B6" i="20"/>
  <c r="C6" i="20"/>
  <c r="D6" i="20"/>
  <c r="E6" i="20"/>
  <c r="F6" i="20"/>
  <c r="G6" i="20"/>
  <c r="B5" i="20"/>
  <c r="C5" i="20"/>
  <c r="D5" i="20"/>
  <c r="E5" i="20"/>
  <c r="F5" i="20"/>
  <c r="G5" i="20"/>
  <c r="B12" i="20"/>
  <c r="C12" i="20"/>
  <c r="D12" i="20"/>
  <c r="E12" i="20"/>
  <c r="F12" i="20"/>
  <c r="G12" i="20"/>
  <c r="B10" i="20"/>
  <c r="C10" i="20"/>
  <c r="D10" i="20"/>
  <c r="E10" i="20"/>
  <c r="F10" i="20"/>
  <c r="G10" i="20"/>
  <c r="B11" i="20"/>
  <c r="C11" i="20"/>
  <c r="D11" i="20"/>
  <c r="E11" i="20"/>
  <c r="F11" i="20"/>
  <c r="G11" i="20"/>
  <c r="B9" i="20"/>
  <c r="C9" i="20"/>
  <c r="D9" i="20"/>
  <c r="E9" i="20"/>
  <c r="F9" i="20"/>
  <c r="G9" i="20"/>
  <c r="G7" i="20"/>
  <c r="F7" i="20"/>
  <c r="C7" i="20"/>
  <c r="D7" i="20"/>
  <c r="E7" i="20"/>
  <c r="B7" i="20"/>
  <c r="F2" i="20"/>
  <c r="A2" i="20"/>
  <c r="P13" i="31"/>
  <c r="Q13" i="31"/>
  <c r="I18" i="57" s="1"/>
  <c r="Q15" i="31"/>
  <c r="Q16" i="31"/>
  <c r="Q17" i="31"/>
  <c r="Q18" i="31"/>
  <c r="Q19" i="31"/>
  <c r="Q20" i="31"/>
  <c r="P21" i="31"/>
  <c r="Q21" i="31"/>
  <c r="P22" i="31"/>
  <c r="Q22" i="31"/>
  <c r="P23" i="31"/>
  <c r="R23" i="31" s="1"/>
  <c r="Q23" i="31"/>
  <c r="P24" i="31"/>
  <c r="Q24" i="31"/>
  <c r="K6" i="57" l="1"/>
  <c r="K23" i="20"/>
  <c r="K39" i="57"/>
  <c r="W11" i="40"/>
  <c r="J62" i="20"/>
  <c r="I5" i="20"/>
  <c r="K15" i="20"/>
  <c r="J56" i="57"/>
  <c r="W15" i="40"/>
  <c r="J65" i="20"/>
  <c r="S12" i="40"/>
  <c r="K62" i="20" s="1"/>
  <c r="J80" i="57"/>
  <c r="J69" i="20"/>
  <c r="J60" i="57"/>
  <c r="W10" i="40"/>
  <c r="S10" i="40"/>
  <c r="K71" i="57" s="1"/>
  <c r="W18" i="40"/>
  <c r="S18" i="40"/>
  <c r="K67" i="57" s="1"/>
  <c r="W20" i="40"/>
  <c r="S20" i="40"/>
  <c r="W22" i="40"/>
  <c r="S22" i="40"/>
  <c r="W16" i="40"/>
  <c r="S16" i="40"/>
  <c r="W9" i="40"/>
  <c r="S9" i="40"/>
  <c r="K59" i="57" s="1"/>
  <c r="W14" i="40"/>
  <c r="S14" i="40"/>
  <c r="K69" i="57" s="1"/>
  <c r="W23" i="40"/>
  <c r="S23" i="40"/>
  <c r="W19" i="40"/>
  <c r="S19" i="40"/>
  <c r="W17" i="40"/>
  <c r="S17" i="40"/>
  <c r="W13" i="40"/>
  <c r="S13" i="40"/>
  <c r="K64" i="20" s="1"/>
  <c r="W21" i="40"/>
  <c r="S21" i="40"/>
  <c r="T21" i="40" s="1"/>
  <c r="K19" i="20"/>
  <c r="K37" i="57"/>
  <c r="K20" i="20"/>
  <c r="K25" i="57"/>
  <c r="K17" i="20"/>
  <c r="K22" i="57"/>
  <c r="K16" i="20"/>
  <c r="K28" i="57"/>
  <c r="K18" i="20"/>
  <c r="K38" i="57"/>
  <c r="K24" i="20"/>
  <c r="K41" i="57"/>
  <c r="K22" i="20"/>
  <c r="H12" i="20"/>
  <c r="AB14" i="31"/>
  <c r="AD14" i="31" s="1"/>
  <c r="AC21" i="31"/>
  <c r="AC16" i="31"/>
  <c r="AD16" i="31" s="1"/>
  <c r="AC12" i="31"/>
  <c r="AD12" i="31" s="1"/>
  <c r="AC24" i="31"/>
  <c r="AB19" i="31"/>
  <c r="T11" i="31"/>
  <c r="T10" i="31"/>
  <c r="T15" i="31"/>
  <c r="AB18" i="31"/>
  <c r="AB22" i="31"/>
  <c r="T23" i="31"/>
  <c r="AB9" i="31"/>
  <c r="AD9" i="31" s="1"/>
  <c r="AB21" i="31"/>
  <c r="AD21" i="31" s="1"/>
  <c r="T16" i="31"/>
  <c r="T12" i="31"/>
  <c r="T24" i="31"/>
  <c r="T19" i="31"/>
  <c r="AC13" i="31"/>
  <c r="AD13" i="31" s="1"/>
  <c r="AB17" i="31"/>
  <c r="AC18" i="31"/>
  <c r="T22" i="31"/>
  <c r="AB20" i="31"/>
  <c r="AC11" i="31"/>
  <c r="AD11" i="31" s="1"/>
  <c r="AB10" i="31"/>
  <c r="AB13" i="31"/>
  <c r="AB15" i="31"/>
  <c r="AC17" i="31"/>
  <c r="AB23" i="31"/>
  <c r="AC20" i="31"/>
  <c r="R22" i="31"/>
  <c r="R18" i="31"/>
  <c r="R17" i="31"/>
  <c r="R20" i="31"/>
  <c r="R15" i="31"/>
  <c r="H7" i="57"/>
  <c r="I9" i="20"/>
  <c r="I7" i="57"/>
  <c r="I10" i="20"/>
  <c r="R13" i="31"/>
  <c r="H18" i="57"/>
  <c r="I6" i="20"/>
  <c r="I14" i="57"/>
  <c r="R11" i="31"/>
  <c r="H8" i="57"/>
  <c r="R19" i="31"/>
  <c r="R24" i="31"/>
  <c r="R21" i="31"/>
  <c r="H7" i="20"/>
  <c r="K80" i="57"/>
  <c r="K65" i="20"/>
  <c r="J53" i="57"/>
  <c r="J67" i="20"/>
  <c r="J55" i="57"/>
  <c r="J68" i="20"/>
  <c r="J71" i="57"/>
  <c r="J60" i="20"/>
  <c r="J72" i="57"/>
  <c r="J71" i="20"/>
  <c r="J66" i="57"/>
  <c r="J70" i="20"/>
  <c r="J68" i="57"/>
  <c r="J64" i="20"/>
  <c r="K60" i="57"/>
  <c r="K69" i="20"/>
  <c r="J67" i="57"/>
  <c r="J72" i="20"/>
  <c r="T24" i="40"/>
  <c r="T22" i="40"/>
  <c r="T14" i="40"/>
  <c r="J69" i="57"/>
  <c r="J63" i="20"/>
  <c r="T9" i="40"/>
  <c r="J59" i="57"/>
  <c r="J59" i="20"/>
  <c r="I11" i="20"/>
  <c r="I20" i="57"/>
  <c r="R14" i="31"/>
  <c r="H20" i="57"/>
  <c r="R16" i="31"/>
  <c r="I12" i="20"/>
  <c r="H9" i="20"/>
  <c r="H6" i="20"/>
  <c r="R10" i="31"/>
  <c r="R9" i="31"/>
  <c r="R12" i="31"/>
  <c r="H10" i="20"/>
  <c r="I7" i="20"/>
  <c r="H5" i="20"/>
  <c r="K63" i="20" l="1"/>
  <c r="K56" i="57"/>
  <c r="K70" i="20"/>
  <c r="T17" i="40"/>
  <c r="K72" i="57"/>
  <c r="T19" i="40"/>
  <c r="K66" i="57"/>
  <c r="K71" i="20"/>
  <c r="K68" i="57"/>
  <c r="K72" i="20"/>
  <c r="K60" i="20"/>
  <c r="W10" i="31"/>
  <c r="S10" i="31"/>
  <c r="K14" i="57" s="1"/>
  <c r="W14" i="31"/>
  <c r="S14" i="31"/>
  <c r="W12" i="31"/>
  <c r="S12" i="31"/>
  <c r="K21" i="57" s="1"/>
  <c r="J5" i="20"/>
  <c r="W11" i="31"/>
  <c r="S11" i="31"/>
  <c r="K8" i="57" s="1"/>
  <c r="J10" i="20"/>
  <c r="W13" i="31"/>
  <c r="S13" i="31"/>
  <c r="T13" i="31" s="1"/>
  <c r="W16" i="31"/>
  <c r="S16" i="31"/>
  <c r="W15" i="31"/>
  <c r="S15" i="31"/>
  <c r="K7" i="57" s="1"/>
  <c r="S9" i="31"/>
  <c r="K23" i="57" s="1"/>
  <c r="W9" i="31"/>
  <c r="K59" i="20"/>
  <c r="J7" i="57"/>
  <c r="J9" i="20"/>
  <c r="J18" i="57"/>
  <c r="J14" i="57"/>
  <c r="J8" i="57"/>
  <c r="J21" i="57"/>
  <c r="J23" i="57"/>
  <c r="T9" i="31"/>
  <c r="K55" i="57"/>
  <c r="K68" i="20"/>
  <c r="K53" i="57"/>
  <c r="K67" i="20"/>
  <c r="J20" i="57"/>
  <c r="J11" i="20"/>
  <c r="J6" i="20"/>
  <c r="J7" i="20"/>
  <c r="J12" i="20"/>
  <c r="K18" i="57" l="1"/>
  <c r="K9" i="20"/>
  <c r="K10" i="20"/>
  <c r="K6" i="20"/>
  <c r="K5" i="20"/>
  <c r="K7" i="20"/>
  <c r="K20" i="57"/>
  <c r="T14" i="31"/>
  <c r="K11" i="20"/>
  <c r="K12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D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00000000-0006-0000-0000-000002000000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K7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N7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Q7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R7" authorId="0" shapeId="0" xr:uid="{00000000-0006-0000-0000-00000600000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S7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00000000-0006-0000-0000-000008000000}">
      <text>
        <r>
          <rPr>
            <b/>
            <sz val="8"/>
            <color rgb="FF000000"/>
            <rFont val="Tahoma"/>
            <family val="2"/>
          </rPr>
          <t>Denne kononnen printes ikke</t>
        </r>
      </text>
    </comment>
    <comment ref="K27" authorId="2" shapeId="0" xr:uid="{00000000-0006-0000-0000-00000A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28" authorId="2" shapeId="0" xr:uid="{00000000-0006-0000-0000-00000B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29" authorId="2" shapeId="0" xr:uid="{00000000-0006-0000-0000-00000C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D7" authorId="0" shapeId="0" xr:uid="{D1283769-F9B4-E14C-920C-E42696972A0D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C549C7C8-1E87-BA46-B564-2298F4A5225A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K7" authorId="0" shapeId="0" xr:uid="{2241F361-3F95-2A44-A62E-E314BA36158A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N7" authorId="0" shapeId="0" xr:uid="{2B6A9051-7B68-4542-94C9-1871BDDB8737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Q7" authorId="0" shapeId="0" xr:uid="{16676FAB-1DFC-2D4F-A785-36BD6BA1D3D3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R7" authorId="0" shapeId="0" xr:uid="{FA0B5E5C-CAA9-6A4E-9317-4E7D6F3B176E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S7" authorId="0" shapeId="0" xr:uid="{57C8C604-A340-4B42-A3A4-CF7F9B84C57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15D862FE-B958-8F40-A172-47271EF138FA}">
      <text>
        <r>
          <rPr>
            <b/>
            <sz val="8"/>
            <color rgb="FF000000"/>
            <rFont val="Tahoma"/>
            <family val="2"/>
          </rPr>
          <t>Denne kononnen printes ikke</t>
        </r>
      </text>
    </comment>
    <comment ref="K27" authorId="2" shapeId="0" xr:uid="{2AAAA417-38DF-754A-9431-E3B51E9368DC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28" authorId="2" shapeId="0" xr:uid="{D9136E5F-FEE0-3A49-9E5F-7580D1B664E9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29" authorId="2" shapeId="0" xr:uid="{AFECD268-2895-3048-977C-C79F96F6DEA6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D7" authorId="0" shapeId="0" xr:uid="{D8C27A0B-12C2-0D40-9EE5-9066A3E4C5E0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10DE5E15-2881-1943-912F-FEFE34B0E763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K7" authorId="0" shapeId="0" xr:uid="{A787DF33-1567-254C-A703-A3515629EB37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N7" authorId="0" shapeId="0" xr:uid="{BB735168-C42E-C54E-96F6-6799E4A9E0BA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Q7" authorId="0" shapeId="0" xr:uid="{024B067D-C2FB-AA40-AE49-64E250F82C92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R7" authorId="0" shapeId="0" xr:uid="{17701B12-4C3A-3B44-9052-603D5A23FCC7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S7" authorId="0" shapeId="0" xr:uid="{79AA644B-9048-584F-9BFE-028A52DE86A6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BD657CAF-EFB0-074E-AAFE-58829BC9ABA7}">
      <text>
        <r>
          <rPr>
            <b/>
            <sz val="8"/>
            <color rgb="FF000000"/>
            <rFont val="Tahoma"/>
            <family val="2"/>
          </rPr>
          <t>Denne kononnen printes ikke</t>
        </r>
      </text>
    </comment>
    <comment ref="K27" authorId="2" shapeId="0" xr:uid="{051CEDCB-1400-594A-9336-806F3AA73911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28" authorId="2" shapeId="0" xr:uid="{70D8EB84-BCE3-6442-9AF8-94EBE4F44BC1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29" authorId="2" shapeId="0" xr:uid="{141B492B-87B9-3445-AC71-9C8F0F63602C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D7" authorId="0" shapeId="0" xr:uid="{97958C19-1149-6749-AF51-3FC8874F7EAC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C613A68D-F03F-6A49-B9ED-DA3A4DC1C465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K7" authorId="0" shapeId="0" xr:uid="{1D677745-9E59-A141-81C5-40E9556C8567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N7" authorId="0" shapeId="0" xr:uid="{268F22FA-DBC7-CB43-A954-0AB957E61764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Q7" authorId="0" shapeId="0" xr:uid="{93754D33-9033-D944-AE08-DD02A9615225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R7" authorId="0" shapeId="0" xr:uid="{811750DA-75F4-0249-BCE0-27CA6384FF1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S7" authorId="0" shapeId="0" xr:uid="{12EA1D53-DBDE-004C-9C1F-C9CD3F5D11C5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1D801425-8D71-C840-850D-87B28B93423A}">
      <text>
        <r>
          <rPr>
            <b/>
            <sz val="8"/>
            <color rgb="FF000000"/>
            <rFont val="Tahoma"/>
            <family val="2"/>
          </rPr>
          <t>Denne kononnen printes ikke</t>
        </r>
      </text>
    </comment>
    <comment ref="K27" authorId="2" shapeId="0" xr:uid="{00D2F442-7D22-6342-AE9F-1152324FB533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28" authorId="2" shapeId="0" xr:uid="{C9C2BBEC-F0B5-6A42-B389-3FC648F3FE1D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29" authorId="2" shapeId="0" xr:uid="{C7717A00-812C-194C-9E87-F884E15F0DEC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D7" authorId="0" shapeId="0" xr:uid="{D3043715-FF33-034D-9B04-5DD6998931B4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F0B28DD7-7A6A-984D-AC40-4FF9204985BC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K7" authorId="0" shapeId="0" xr:uid="{140F2623-0481-184D-8CB8-2EE5F6DB47F7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N7" authorId="0" shapeId="0" xr:uid="{2A1558A2-3610-C84F-A047-BAA71A249F25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Q7" authorId="0" shapeId="0" xr:uid="{9B5F1F38-DDFE-0643-AFF2-553A516F4F34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R7" authorId="0" shapeId="0" xr:uid="{E317074B-9EA7-F34C-B2F3-4387DDCD89F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S7" authorId="0" shapeId="0" xr:uid="{0630A0DB-6A7D-354A-8404-790DB2B8EDB1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AF07906A-1812-5E43-9E98-E79E0DEF6567}">
      <text>
        <r>
          <rPr>
            <b/>
            <sz val="8"/>
            <color rgb="FF000000"/>
            <rFont val="Tahoma"/>
            <family val="2"/>
          </rPr>
          <t>Denne kononnen printes ikke</t>
        </r>
      </text>
    </comment>
    <comment ref="K27" authorId="2" shapeId="0" xr:uid="{ED894750-C492-754A-BBE6-0FFE82B2988D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28" authorId="2" shapeId="0" xr:uid="{96197190-3700-6E40-8A8F-5171E88E9B4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29" authorId="2" shapeId="0" xr:uid="{B60B7FEB-3A8A-B54E-95A9-03AB041E765F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D7" authorId="0" shapeId="0" xr:uid="{98767871-9405-6F40-B404-508A89C72479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80FA1351-4E90-2444-A01C-13689B485AD5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K7" authorId="0" shapeId="0" xr:uid="{EB03EA0E-8E08-4946-8E95-3F2ECAC9E697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N7" authorId="0" shapeId="0" xr:uid="{F5CBD449-5FF8-1948-B54B-A311CCAFE041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Q7" authorId="0" shapeId="0" xr:uid="{32A0CE8D-E80E-4942-B770-5DC6AD859266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R7" authorId="0" shapeId="0" xr:uid="{68E27C00-B5FF-4E48-8804-FEE6430A4763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S7" authorId="0" shapeId="0" xr:uid="{321F4CA4-7625-7641-AE61-15AC182E7338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2D139316-70AC-4546-9FD7-343E8658477F}">
      <text>
        <r>
          <rPr>
            <b/>
            <sz val="8"/>
            <color rgb="FF000000"/>
            <rFont val="Tahoma"/>
            <family val="2"/>
          </rPr>
          <t>Denne kononnen printes ikke</t>
        </r>
      </text>
    </comment>
    <comment ref="K27" authorId="2" shapeId="0" xr:uid="{53B2F4A4-E3A0-7443-8461-A313F28E381A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28" authorId="2" shapeId="0" xr:uid="{11113113-4929-934A-950A-0715CBB8E53E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29" authorId="2" shapeId="0" xr:uid="{AC1010EA-7095-AA44-8298-C0AED8BD7164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D7" authorId="0" shapeId="0" xr:uid="{27D81EBA-4EE9-754C-B924-86B51800E2E4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03D92BB2-FDC0-AA4B-9101-26CE229EF1AB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K7" authorId="0" shapeId="0" xr:uid="{A4B654CF-8D4B-8343-8AF9-C22C5612FCA2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N7" authorId="0" shapeId="0" xr:uid="{9A602CB8-A0E0-3F4B-B845-18AC0F16135A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Q7" authorId="0" shapeId="0" xr:uid="{698EC90B-6783-144F-85F1-B165034BCD66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R7" authorId="0" shapeId="0" xr:uid="{27BFC0C0-ED3D-3849-A685-6DD03DC733F3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S7" authorId="0" shapeId="0" xr:uid="{EC21AFD3-86A3-CD47-A020-CC513ABA1D6E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B1BDB7B0-BBF3-3A4E-B550-7D30A86BCB06}">
      <text>
        <r>
          <rPr>
            <b/>
            <sz val="8"/>
            <color rgb="FF000000"/>
            <rFont val="Tahoma"/>
            <family val="2"/>
          </rPr>
          <t>Denne kononnen printes ikke</t>
        </r>
      </text>
    </comment>
    <comment ref="K27" authorId="2" shapeId="0" xr:uid="{B664E202-8202-6249-AE0E-985A5D76F442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28" authorId="2" shapeId="0" xr:uid="{89899667-852F-E540-A105-4E281429F36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29" authorId="2" shapeId="0" xr:uid="{C674B23D-EAE0-E941-BE18-2C7C6A3746C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D7" authorId="0" shapeId="0" xr:uid="{310D1CBC-4AB0-D34B-ACB3-CD2D30829141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76E9B15D-A411-AF49-9912-75BD5B3441B9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K7" authorId="0" shapeId="0" xr:uid="{41AECE54-7DC5-FA40-BFB3-F1ADB7FC1BFF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N7" authorId="0" shapeId="0" xr:uid="{0EF61422-3208-B84C-BF9B-4C81EEC7065B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Q7" authorId="0" shapeId="0" xr:uid="{4E257445-CCA7-C04C-B70E-710A7AC83022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R7" authorId="0" shapeId="0" xr:uid="{5343E207-ACD8-4C4B-9D9D-4EC797DC0BAD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S7" authorId="0" shapeId="0" xr:uid="{10FFC9AB-19C8-C349-93B9-019AA5E1E11F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6C1265D4-F179-FE48-9520-2F3B52906417}">
      <text>
        <r>
          <rPr>
            <b/>
            <sz val="8"/>
            <color rgb="FF000000"/>
            <rFont val="Tahoma"/>
            <family val="2"/>
          </rPr>
          <t>Denne kononnen printes ikke</t>
        </r>
      </text>
    </comment>
    <comment ref="K27" authorId="2" shapeId="0" xr:uid="{B0777363-F6F3-0C4C-9631-AB56115DC87A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28" authorId="2" shapeId="0" xr:uid="{A068E355-A14D-6F46-989A-3F01D227A868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29" authorId="2" shapeId="0" xr:uid="{90695282-85A4-094C-B5BB-5113CD6D7EC9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<sst xmlns="http://schemas.openxmlformats.org/spreadsheetml/2006/main" count="1085" uniqueCount="208">
  <si>
    <t>Arrangør:</t>
  </si>
  <si>
    <t>Sted:</t>
  </si>
  <si>
    <t>Dato:</t>
  </si>
  <si>
    <t>Vekt-</t>
  </si>
  <si>
    <t>Kropps-</t>
  </si>
  <si>
    <t>Fødsels-</t>
  </si>
  <si>
    <t>Navn</t>
  </si>
  <si>
    <t>Lag</t>
  </si>
  <si>
    <t>Rykk</t>
  </si>
  <si>
    <t>Støt</t>
  </si>
  <si>
    <t xml:space="preserve">Beste forsøk </t>
  </si>
  <si>
    <t>Sammen-</t>
  </si>
  <si>
    <t>Poeng</t>
  </si>
  <si>
    <t>Pl.</t>
  </si>
  <si>
    <t>Sinclair Coeff.</t>
  </si>
  <si>
    <t>klasse</t>
  </si>
  <si>
    <t>vekt</t>
  </si>
  <si>
    <t>i hver øvelse</t>
  </si>
  <si>
    <t>lagt</t>
  </si>
  <si>
    <t>Rek.</t>
  </si>
  <si>
    <t xml:space="preserve"> </t>
  </si>
  <si>
    <t>dato</t>
  </si>
  <si>
    <t>Kvinner</t>
  </si>
  <si>
    <t>Menn</t>
  </si>
  <si>
    <t>Kate-</t>
  </si>
  <si>
    <t>gori</t>
  </si>
  <si>
    <t>Pulje:</t>
  </si>
  <si>
    <t>Stevnekat:</t>
  </si>
  <si>
    <t>St</t>
  </si>
  <si>
    <t>nr</t>
  </si>
  <si>
    <t>Alder</t>
  </si>
  <si>
    <t xml:space="preserve">Resultat NM Senior </t>
  </si>
  <si>
    <t>S t e v n e p r o t o k o l l</t>
  </si>
  <si>
    <t>Norges Vektløfterforbund</t>
  </si>
  <si>
    <t>Veteran</t>
  </si>
  <si>
    <t xml:space="preserve">Resultat Kongepokal </t>
  </si>
  <si>
    <t xml:space="preserve">Kvinner Kongepokal </t>
  </si>
  <si>
    <t xml:space="preserve">Menn Kongepokal </t>
  </si>
  <si>
    <t>meltzer</t>
  </si>
  <si>
    <t>faber</t>
  </si>
  <si>
    <t>Kjønn</t>
  </si>
  <si>
    <t>menn</t>
  </si>
  <si>
    <t>kvinner</t>
  </si>
  <si>
    <t>gyldig</t>
  </si>
  <si>
    <t>Meltzer-Faber</t>
  </si>
  <si>
    <t>Poeng menn</t>
  </si>
  <si>
    <t>Poeng kvinner</t>
  </si>
  <si>
    <t>NVF-ID</t>
  </si>
  <si>
    <t>Rolle</t>
  </si>
  <si>
    <t>Stevnets leder</t>
  </si>
  <si>
    <t>Speaker</t>
  </si>
  <si>
    <t>Dommer</t>
  </si>
  <si>
    <t>Chief Marshall</t>
  </si>
  <si>
    <t>Teknisk kontrollør</t>
  </si>
  <si>
    <t>Jury</t>
  </si>
  <si>
    <t>Tidtaker</t>
  </si>
  <si>
    <t>Sekretær</t>
  </si>
  <si>
    <t>Klubb</t>
  </si>
  <si>
    <t>Beskrivelse rekorder</t>
  </si>
  <si>
    <t>Norgesmesterskap Senior</t>
  </si>
  <si>
    <t>Nidelv IL</t>
  </si>
  <si>
    <t>Husebyhallen, Trondheim</t>
  </si>
  <si>
    <t>AK Bjørgvin</t>
  </si>
  <si>
    <t>Hitra VK</t>
  </si>
  <si>
    <t>Trondheim AK</t>
  </si>
  <si>
    <t>Tambarskjelvar IL</t>
  </si>
  <si>
    <t>Spydeberg Atletene</t>
  </si>
  <si>
    <t>Vigrestad IK</t>
  </si>
  <si>
    <t>Arne Haavald Pedersen</t>
  </si>
  <si>
    <t>Hilde Næss</t>
  </si>
  <si>
    <t>Lørenskog AK</t>
  </si>
  <si>
    <t>Tale Bakken Ulfsby</t>
  </si>
  <si>
    <t>Stian Grimseth</t>
  </si>
  <si>
    <t>Trond Kvilhaug</t>
  </si>
  <si>
    <t>Jan Egil Trøan</t>
  </si>
  <si>
    <t>John Birger Brevik</t>
  </si>
  <si>
    <t>Iver Klingenberg</t>
  </si>
  <si>
    <t>Arne Grostad</t>
  </si>
  <si>
    <t>Sarah Mari Sande</t>
  </si>
  <si>
    <t>Sigrid Røstvik</t>
  </si>
  <si>
    <t>Tore Wisth</t>
  </si>
  <si>
    <t>Christian Lysenstøen</t>
  </si>
  <si>
    <t>Tor Steinar Herikstad</t>
  </si>
  <si>
    <t>Bjørn Johnsen</t>
  </si>
  <si>
    <t>Roar Aune</t>
  </si>
  <si>
    <t>Randi Schei</t>
  </si>
  <si>
    <t>Jan Olav Nystrøm</t>
  </si>
  <si>
    <t>Stein Balstad</t>
  </si>
  <si>
    <t>Johan Thonerud</t>
  </si>
  <si>
    <t>Sverre Skauge</t>
  </si>
  <si>
    <t>04.-05.03.23</t>
  </si>
  <si>
    <t>04.-05.03.03</t>
  </si>
  <si>
    <t>55</t>
  </si>
  <si>
    <t>SK</t>
  </si>
  <si>
    <t>Tiril Boge</t>
  </si>
  <si>
    <t>JK</t>
  </si>
  <si>
    <t>Ronja Lenvik</t>
  </si>
  <si>
    <t>Rebekka Tao Jacobsen</t>
  </si>
  <si>
    <t>Larvik AK</t>
  </si>
  <si>
    <t>Hanna Maroofi</t>
  </si>
  <si>
    <t>Christiania AK</t>
  </si>
  <si>
    <t>Sandra Nævdal</t>
  </si>
  <si>
    <t>Ragnhild Haug Lillegård</t>
  </si>
  <si>
    <t>Oslo AK</t>
  </si>
  <si>
    <t>Sol Anette Waaler</t>
  </si>
  <si>
    <t>SM</t>
  </si>
  <si>
    <t>Marcus Bratli</t>
  </si>
  <si>
    <t>Bryggen AK</t>
  </si>
  <si>
    <t>67</t>
  </si>
  <si>
    <t>Robert Andre Moldestad</t>
  </si>
  <si>
    <t>Breimsbygda IL</t>
  </si>
  <si>
    <t>JM</t>
  </si>
  <si>
    <t>Stefan Rønnevik</t>
  </si>
  <si>
    <t>Tysvær VK</t>
  </si>
  <si>
    <t>Rasmus Heggvik Aune</t>
  </si>
  <si>
    <t>Runar Klungervik</t>
  </si>
  <si>
    <t>Fredrik Kvist Gyllensten</t>
  </si>
  <si>
    <t>Håkon E. Bekkevold</t>
  </si>
  <si>
    <t>Elverum AK</t>
  </si>
  <si>
    <t>Remy Heggvik Aune</t>
  </si>
  <si>
    <t>M35</t>
  </si>
  <si>
    <t>Ciscomar Mogueis</t>
  </si>
  <si>
    <t>Jonas Grønstad</t>
  </si>
  <si>
    <t>Kristen Espedal Røyseth</t>
  </si>
  <si>
    <t>Mats Hofstad</t>
  </si>
  <si>
    <t>Celine Dorothea Opdal</t>
  </si>
  <si>
    <t>Leangen AK</t>
  </si>
  <si>
    <t>Astrid Sporstøl Rasmussen</t>
  </si>
  <si>
    <t>Merethe Solli</t>
  </si>
  <si>
    <t>Grenland Atletklubb</t>
  </si>
  <si>
    <t>Sofie Solli Løseth</t>
  </si>
  <si>
    <t>Sara Broe Østvold</t>
  </si>
  <si>
    <t>Frida Baade</t>
  </si>
  <si>
    <t>Asta Rønning Fjærli</t>
  </si>
  <si>
    <t>Julia Jordanger Loen</t>
  </si>
  <si>
    <t>Iselin Hatlenes</t>
  </si>
  <si>
    <t>Celine Mariell Båtnes</t>
  </si>
  <si>
    <t>Ine Andersson</t>
  </si>
  <si>
    <t>Thomas Malmo</t>
  </si>
  <si>
    <t>Roy Sømme Ommedal</t>
  </si>
  <si>
    <t>Torgeir Brønstad Kaspersen</t>
  </si>
  <si>
    <t>Erlend Raastad</t>
  </si>
  <si>
    <t>Oskar Emil Wavold</t>
  </si>
  <si>
    <t>Ole Christiansen</t>
  </si>
  <si>
    <t>M45</t>
  </si>
  <si>
    <t>Børge Aadland</t>
  </si>
  <si>
    <t>Simen Leithe Tajet</t>
  </si>
  <si>
    <t>Julius Ellertsson</t>
  </si>
  <si>
    <t>IL Kraftsport</t>
  </si>
  <si>
    <t>Lars Frederik Gylseth</t>
  </si>
  <si>
    <t>Christian Karrestad</t>
  </si>
  <si>
    <t>Sigurd Haug Korsvoll</t>
  </si>
  <si>
    <t>Andreas Klinkenberg</t>
  </si>
  <si>
    <t>Stavanger VK</t>
  </si>
  <si>
    <t>Bent Andre Midtbø</t>
  </si>
  <si>
    <t>Adrian Henneli</t>
  </si>
  <si>
    <t>Eskil Andersen</t>
  </si>
  <si>
    <t>Torbjørn Ødegård</t>
  </si>
  <si>
    <t>-</t>
  </si>
  <si>
    <t>x</t>
  </si>
  <si>
    <t>Erlend Raastad, SM, 102 kg: støt 164 kg</t>
  </si>
  <si>
    <t>Hanna Jørstad</t>
  </si>
  <si>
    <t>Maria Storteig</t>
  </si>
  <si>
    <t>Aasgård FVK</t>
  </si>
  <si>
    <t>Ina-Kristin Aasvang</t>
  </si>
  <si>
    <t>Bente Alejandra Bjørnevold</t>
  </si>
  <si>
    <t>Nina Hummelvik Monsen</t>
  </si>
  <si>
    <t>Kornelia S. Flo</t>
  </si>
  <si>
    <t>Signe Høstmark</t>
  </si>
  <si>
    <t>Cecilie Tomassen</t>
  </si>
  <si>
    <t>Ane Westrheim</t>
  </si>
  <si>
    <t>Tuva Loodtz</t>
  </si>
  <si>
    <t>K35</t>
  </si>
  <si>
    <t>Tina Nyhammer</t>
  </si>
  <si>
    <t>71</t>
  </si>
  <si>
    <t>Karoline Aadne</t>
  </si>
  <si>
    <t>Melissa Schanche</t>
  </si>
  <si>
    <t>Nora Skuggedal</t>
  </si>
  <si>
    <t>Marit Årdalsbakke</t>
  </si>
  <si>
    <t>Live Wahl Gellein</t>
  </si>
  <si>
    <t>Laila Therese Bjørnarheim</t>
  </si>
  <si>
    <t>Nadine Ohla</t>
  </si>
  <si>
    <t>Ida Regine Thorstensen</t>
  </si>
  <si>
    <t>Tinna Henriette Ringsaker</t>
  </si>
  <si>
    <t>Tine Pedersen</t>
  </si>
  <si>
    <t>Lea Berle Horne</t>
  </si>
  <si>
    <t>Tromsø AK</t>
  </si>
  <si>
    <t>Louisa Hjelmås</t>
  </si>
  <si>
    <t>Gjøvik AK</t>
  </si>
  <si>
    <t>Lone Kalland</t>
  </si>
  <si>
    <t>Solfrid Koanda</t>
  </si>
  <si>
    <t>Kvadraturen IK</t>
  </si>
  <si>
    <t>+87</t>
  </si>
  <si>
    <t>Maren Matsson</t>
  </si>
  <si>
    <t>Tord Gravdal</t>
  </si>
  <si>
    <t>Mikal Akseth</t>
  </si>
  <si>
    <t>Jon Peter Ueland</t>
  </si>
  <si>
    <t>Jørgen Kjellevand</t>
  </si>
  <si>
    <t>+109</t>
  </si>
  <si>
    <t>Hans Gunnar Kvadsheim</t>
  </si>
  <si>
    <t>Arnes Hrnjic</t>
  </si>
  <si>
    <t>Vetle Andersen</t>
  </si>
  <si>
    <t>Ragnar Holme</t>
  </si>
  <si>
    <t>Roar Aunde</t>
  </si>
  <si>
    <t>xx</t>
  </si>
  <si>
    <t>xxx</t>
  </si>
  <si>
    <t>Jon Peter Ueland, M35, 109 kg: rykk 119 kg, støt 147 kg, sml. 266 kg</t>
  </si>
  <si>
    <t>Louisa Hjelmås, JK, 76 kg: rykk 76 kg - Lea Berle Horne, JK, 76 kg: støt 115 kg, 119 kg, sml. 203 kg, 207 kg (nord) - Lone Kalland, SK, 81 kg: støt 111 kg - Solfrid Koanda, SK, 87 kg: rykk 115 kg, støt 150 kg, sml. 262 kg, 265 kg (nord)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</si>
</sst>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0"/>
    <numFmt numFmtId="165" formatCode="0.0"/>
    <numFmt numFmtId="166" formatCode="General;[Red]\-General"/>
    <numFmt numFmtId="167" formatCode="0.000"/>
    <numFmt numFmtId="168" formatCode="0.000000"/>
    <numFmt numFmtId="169" formatCode="dd/mm/yy;@"/>
    <numFmt numFmtId="170" formatCode="0.0;[Red]0.0"/>
    <numFmt numFmtId="171" formatCode="0;[Red]0"/>
  </numFmts>
  <fonts count="32">
    <font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MS Sans Serif"/>
    </font>
    <font>
      <sz val="8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20"/>
      <name val="MS Sans Serif"/>
      <family val="2"/>
    </font>
    <font>
      <sz val="26"/>
      <name val="MS Sans Serif"/>
      <family val="2"/>
    </font>
    <font>
      <sz val="18"/>
      <name val="MS Sans Serif"/>
      <family val="2"/>
    </font>
    <font>
      <sz val="10"/>
      <name val="Times New Roman"/>
      <family val="1"/>
    </font>
    <font>
      <sz val="28"/>
      <name val="Arial Black"/>
      <family val="2"/>
    </font>
    <font>
      <b/>
      <sz val="10"/>
      <name val="Times New Roman"/>
      <family val="1"/>
    </font>
    <font>
      <sz val="18"/>
      <name val="Arial Black"/>
      <family val="2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28"/>
      <name val="Times New Roman"/>
      <family val="1"/>
    </font>
    <font>
      <b/>
      <sz val="22"/>
      <name val="Times New Roman"/>
      <family val="1"/>
    </font>
    <font>
      <sz val="1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11"/>
      <color theme="1"/>
      <name val="Times New Roman"/>
      <family val="1"/>
    </font>
    <font>
      <sz val="11"/>
      <color rgb="FF00000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rgb="FFF2F2F2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/>
      <top style="dashed">
        <color auto="1"/>
      </top>
      <bottom style="dashed">
        <color auto="1"/>
      </bottom>
      <diagonal/>
    </border>
    <border>
      <left/>
      <right style="hair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dashed">
        <color auto="1"/>
      </right>
      <top style="hair">
        <color auto="1"/>
      </top>
      <bottom style="dashed">
        <color auto="1"/>
      </bottom>
      <diagonal/>
    </border>
    <border>
      <left/>
      <right/>
      <top/>
      <bottom style="hair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hair">
        <color auto="1"/>
      </bottom>
      <diagonal/>
    </border>
    <border>
      <left style="dashed">
        <color auto="1"/>
      </left>
      <right style="dashed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rgb="FF000000"/>
      </right>
      <top style="dashed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51">
    <xf numFmtId="0" fontId="0" fillId="0" borderId="0" xfId="0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2" fontId="3" fillId="0" borderId="0" xfId="0" applyNumberFormat="1" applyFont="1"/>
    <xf numFmtId="0" fontId="4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165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166" fontId="6" fillId="0" borderId="1" xfId="0" applyNumberFormat="1" applyFont="1" applyBorder="1"/>
    <xf numFmtId="2" fontId="6" fillId="0" borderId="1" xfId="0" applyNumberFormat="1" applyFont="1" applyBorder="1"/>
    <xf numFmtId="0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2" fontId="6" fillId="0" borderId="0" xfId="0" applyNumberFormat="1" applyFont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9" fontId="0" fillId="0" borderId="0" xfId="0" applyNumberFormat="1"/>
    <xf numFmtId="0" fontId="12" fillId="0" borderId="0" xfId="0" applyFont="1" applyAlignment="1">
      <alignment horizontal="right"/>
    </xf>
    <xf numFmtId="167" fontId="0" fillId="0" borderId="0" xfId="0" applyNumberFormat="1"/>
    <xf numFmtId="0" fontId="12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0" borderId="0" xfId="0" applyAlignment="1">
      <alignment horizontal="right"/>
    </xf>
    <xf numFmtId="0" fontId="16" fillId="0" borderId="0" xfId="0" applyFont="1" applyAlignment="1">
      <alignment horizontal="center"/>
    </xf>
    <xf numFmtId="165" fontId="16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left"/>
    </xf>
    <xf numFmtId="170" fontId="16" fillId="0" borderId="0" xfId="0" applyNumberFormat="1" applyFont="1" applyAlignment="1">
      <alignment horizontal="center"/>
    </xf>
    <xf numFmtId="169" fontId="11" fillId="0" borderId="0" xfId="0" applyNumberFormat="1" applyFont="1" applyAlignment="1" applyProtection="1">
      <alignment horizontal="left"/>
      <protection locked="0"/>
    </xf>
    <xf numFmtId="2" fontId="12" fillId="0" borderId="0" xfId="0" applyNumberFormat="1" applyFont="1" applyAlignment="1">
      <alignment horizontal="right"/>
    </xf>
    <xf numFmtId="1" fontId="11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169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left"/>
    </xf>
    <xf numFmtId="171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right"/>
    </xf>
    <xf numFmtId="169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/>
    </xf>
    <xf numFmtId="0" fontId="0" fillId="5" borderId="0" xfId="3" applyFont="1" applyFill="1" applyProtection="1">
      <protection locked="0"/>
    </xf>
    <xf numFmtId="0" fontId="0" fillId="5" borderId="0" xfId="3" applyFont="1" applyFill="1" applyAlignment="1" applyProtection="1">
      <alignment horizont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4" fillId="0" borderId="0" xfId="0" applyFont="1"/>
    <xf numFmtId="167" fontId="24" fillId="0" borderId="0" xfId="0" applyNumberFormat="1" applyFont="1"/>
    <xf numFmtId="1" fontId="24" fillId="0" borderId="0" xfId="0" applyNumberFormat="1" applyFont="1"/>
    <xf numFmtId="167" fontId="28" fillId="0" borderId="0" xfId="0" applyNumberFormat="1" applyFont="1" applyAlignment="1">
      <alignment horizontal="right" vertical="center"/>
    </xf>
    <xf numFmtId="167" fontId="28" fillId="6" borderId="0" xfId="0" applyNumberFormat="1" applyFont="1" applyFill="1" applyAlignment="1">
      <alignment horizontal="right" vertical="center"/>
    </xf>
    <xf numFmtId="0" fontId="2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0" xfId="0" applyFont="1"/>
    <xf numFmtId="0" fontId="2" fillId="0" borderId="22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39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171" fontId="11" fillId="0" borderId="0" xfId="0" applyNumberFormat="1" applyFont="1" applyAlignment="1">
      <alignment horizontal="center" vertical="center"/>
    </xf>
    <xf numFmtId="171" fontId="11" fillId="0" borderId="32" xfId="0" applyNumberFormat="1" applyFont="1" applyBorder="1" applyAlignment="1">
      <alignment horizontal="center" vertical="center"/>
    </xf>
    <xf numFmtId="171" fontId="11" fillId="0" borderId="56" xfId="0" applyNumberFormat="1" applyFont="1" applyBorder="1" applyAlignment="1">
      <alignment horizontal="center" vertical="center"/>
    </xf>
    <xf numFmtId="166" fontId="4" fillId="0" borderId="57" xfId="1" applyNumberFormat="1" applyFont="1" applyBorder="1" applyAlignment="1" applyProtection="1">
      <alignment horizontal="center" vertical="center"/>
      <protection locked="0"/>
    </xf>
    <xf numFmtId="1" fontId="4" fillId="0" borderId="57" xfId="1" applyNumberFormat="1" applyFont="1" applyBorder="1" applyAlignment="1" applyProtection="1">
      <alignment horizontal="center" vertical="center"/>
      <protection locked="0"/>
    </xf>
    <xf numFmtId="0" fontId="5" fillId="0" borderId="58" xfId="1" applyFont="1" applyBorder="1" applyAlignment="1" applyProtection="1">
      <alignment horizontal="right" vertical="center"/>
      <protection locked="0"/>
    </xf>
    <xf numFmtId="2" fontId="5" fillId="0" borderId="58" xfId="1" applyNumberFormat="1" applyFont="1" applyBorder="1" applyAlignment="1" applyProtection="1">
      <alignment horizontal="right" vertical="center"/>
      <protection locked="0"/>
    </xf>
    <xf numFmtId="0" fontId="5" fillId="0" borderId="58" xfId="1" applyFont="1" applyBorder="1" applyAlignment="1" applyProtection="1">
      <alignment horizontal="center" vertical="center"/>
      <protection locked="0"/>
    </xf>
    <xf numFmtId="169" fontId="5" fillId="0" borderId="58" xfId="1" applyNumberFormat="1" applyFont="1" applyBorder="1" applyAlignment="1" applyProtection="1">
      <alignment horizontal="center" vertical="center"/>
      <protection locked="0"/>
    </xf>
    <xf numFmtId="1" fontId="3" fillId="0" borderId="58" xfId="1" applyNumberFormat="1" applyFont="1" applyBorder="1" applyAlignment="1" applyProtection="1">
      <alignment horizontal="center" vertical="center"/>
      <protection locked="0"/>
    </xf>
    <xf numFmtId="0" fontId="5" fillId="0" borderId="58" xfId="1" applyFont="1" applyBorder="1" applyAlignment="1" applyProtection="1">
      <alignment vertical="center"/>
      <protection locked="0"/>
    </xf>
    <xf numFmtId="166" fontId="4" fillId="0" borderId="58" xfId="1" applyNumberFormat="1" applyFont="1" applyBorder="1" applyAlignment="1" applyProtection="1">
      <alignment horizontal="center" vertical="center"/>
      <protection locked="0"/>
    </xf>
    <xf numFmtId="1" fontId="4" fillId="0" borderId="58" xfId="1" applyNumberFormat="1" applyFont="1" applyBorder="1" applyAlignment="1" applyProtection="1">
      <alignment horizontal="center" vertical="center"/>
      <protection locked="0"/>
    </xf>
    <xf numFmtId="0" fontId="4" fillId="0" borderId="58" xfId="1" applyFont="1" applyBorder="1" applyAlignment="1" applyProtection="1">
      <alignment horizontal="center" vertical="center"/>
      <protection locked="0"/>
    </xf>
    <xf numFmtId="49" fontId="5" fillId="0" borderId="27" xfId="0" quotePrefix="1" applyNumberFormat="1" applyFont="1" applyBorder="1" applyAlignment="1" applyProtection="1">
      <alignment horizontal="right" vertical="center"/>
      <protection locked="0"/>
    </xf>
    <xf numFmtId="2" fontId="27" fillId="0" borderId="27" xfId="1" applyNumberFormat="1" applyFont="1" applyBorder="1" applyAlignment="1" applyProtection="1">
      <alignment horizontal="right" vertical="center"/>
      <protection locked="0"/>
    </xf>
    <xf numFmtId="0" fontId="5" fillId="0" borderId="27" xfId="1" applyFont="1" applyBorder="1" applyAlignment="1" applyProtection="1">
      <alignment horizontal="center" vertical="center"/>
      <protection locked="0"/>
    </xf>
    <xf numFmtId="169" fontId="27" fillId="0" borderId="27" xfId="0" applyNumberFormat="1" applyFont="1" applyBorder="1" applyAlignment="1">
      <alignment horizontal="center" vertical="center"/>
    </xf>
    <xf numFmtId="1" fontId="27" fillId="0" borderId="27" xfId="1" applyNumberFormat="1" applyFont="1" applyBorder="1" applyAlignment="1" applyProtection="1">
      <alignment horizontal="left" vertical="center"/>
      <protection locked="0"/>
    </xf>
    <xf numFmtId="0" fontId="27" fillId="0" borderId="27" xfId="2" applyFont="1" applyBorder="1" applyAlignment="1" applyProtection="1">
      <alignment horizontal="left" vertical="center"/>
      <protection locked="0"/>
    </xf>
    <xf numFmtId="0" fontId="27" fillId="0" borderId="27" xfId="1" applyFont="1" applyBorder="1" applyAlignment="1" applyProtection="1">
      <alignment horizontal="left" vertical="center"/>
      <protection locked="0"/>
    </xf>
    <xf numFmtId="1" fontId="4" fillId="0" borderId="27" xfId="0" applyNumberFormat="1" applyFont="1" applyBorder="1" applyAlignment="1" applyProtection="1">
      <alignment horizontal="center" vertical="center"/>
      <protection locked="0"/>
    </xf>
    <xf numFmtId="1" fontId="12" fillId="0" borderId="27" xfId="0" applyNumberFormat="1" applyFont="1" applyBorder="1" applyAlignment="1" applyProtection="1">
      <alignment horizontal="center" vertical="center"/>
      <protection locked="0"/>
    </xf>
    <xf numFmtId="169" fontId="27" fillId="0" borderId="27" xfId="0" applyNumberFormat="1" applyFont="1" applyBorder="1" applyAlignment="1">
      <alignment horizontal="center" vertical="center" wrapText="1"/>
    </xf>
    <xf numFmtId="0" fontId="27" fillId="0" borderId="27" xfId="0" applyFont="1" applyBorder="1" applyAlignment="1">
      <alignment horizontal="left" vertical="center" wrapText="1"/>
    </xf>
    <xf numFmtId="2" fontId="5" fillId="0" borderId="27" xfId="1" applyNumberFormat="1" applyFont="1" applyBorder="1" applyAlignment="1" applyProtection="1">
      <alignment horizontal="right" vertical="center"/>
      <protection locked="0"/>
    </xf>
    <xf numFmtId="169" fontId="5" fillId="0" borderId="27" xfId="2" applyNumberFormat="1" applyFont="1" applyBorder="1" applyAlignment="1" applyProtection="1">
      <alignment horizontal="center" vertical="center"/>
      <protection locked="0"/>
    </xf>
    <xf numFmtId="0" fontId="5" fillId="0" borderId="27" xfId="2" applyFont="1" applyBorder="1" applyAlignment="1" applyProtection="1">
      <alignment horizontal="left" vertical="center"/>
      <protection locked="0"/>
    </xf>
    <xf numFmtId="0" fontId="5" fillId="0" borderId="27" xfId="1" applyFont="1" applyBorder="1" applyAlignment="1" applyProtection="1">
      <alignment horizontal="left" vertical="center"/>
      <protection locked="0"/>
    </xf>
    <xf numFmtId="2" fontId="5" fillId="0" borderId="27" xfId="0" applyNumberFormat="1" applyFont="1" applyBorder="1" applyAlignment="1" applyProtection="1">
      <alignment horizontal="right" vertical="center"/>
      <protection locked="0"/>
    </xf>
    <xf numFmtId="169" fontId="5" fillId="0" borderId="27" xfId="0" applyNumberFormat="1" applyFont="1" applyBorder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49" fontId="5" fillId="0" borderId="41" xfId="0" quotePrefix="1" applyNumberFormat="1" applyFont="1" applyBorder="1" applyAlignment="1" applyProtection="1">
      <alignment horizontal="right" vertical="center"/>
      <protection locked="0"/>
    </xf>
    <xf numFmtId="2" fontId="5" fillId="0" borderId="41" xfId="1" applyNumberFormat="1" applyFont="1" applyBorder="1" applyAlignment="1" applyProtection="1">
      <alignment horizontal="right" vertical="center"/>
      <protection locked="0"/>
    </xf>
    <xf numFmtId="0" fontId="5" fillId="0" borderId="41" xfId="1" applyFont="1" applyBorder="1" applyAlignment="1" applyProtection="1">
      <alignment horizontal="center" vertical="center"/>
      <protection locked="0"/>
    </xf>
    <xf numFmtId="169" fontId="5" fillId="0" borderId="41" xfId="2" applyNumberFormat="1" applyFont="1" applyBorder="1" applyAlignment="1" applyProtection="1">
      <alignment horizontal="center" vertical="center"/>
      <protection locked="0"/>
    </xf>
    <xf numFmtId="0" fontId="5" fillId="0" borderId="41" xfId="2" applyFont="1" applyBorder="1" applyAlignment="1" applyProtection="1">
      <alignment horizontal="left" vertical="center"/>
      <protection locked="0"/>
    </xf>
    <xf numFmtId="0" fontId="5" fillId="0" borderId="41" xfId="1" applyFont="1" applyBorder="1" applyAlignment="1" applyProtection="1">
      <alignment horizontal="left" vertical="center"/>
      <protection locked="0"/>
    </xf>
    <xf numFmtId="1" fontId="4" fillId="0" borderId="41" xfId="0" applyNumberFormat="1" applyFont="1" applyBorder="1" applyAlignment="1" applyProtection="1">
      <alignment horizontal="center" vertical="center"/>
      <protection locked="0"/>
    </xf>
    <xf numFmtId="1" fontId="12" fillId="0" borderId="41" xfId="0" applyNumberFormat="1" applyFont="1" applyBorder="1" applyAlignment="1" applyProtection="1">
      <alignment horizontal="center" vertical="center"/>
      <protection locked="0"/>
    </xf>
    <xf numFmtId="168" fontId="11" fillId="0" borderId="59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71" fontId="11" fillId="0" borderId="60" xfId="0" applyNumberFormat="1" applyFont="1" applyBorder="1" applyAlignment="1">
      <alignment horizontal="center" vertical="center"/>
    </xf>
    <xf numFmtId="2" fontId="11" fillId="0" borderId="60" xfId="0" applyNumberFormat="1" applyFont="1" applyBorder="1" applyAlignment="1">
      <alignment horizontal="center" vertical="center"/>
    </xf>
    <xf numFmtId="1" fontId="11" fillId="0" borderId="60" xfId="0" applyNumberFormat="1" applyFont="1" applyBorder="1" applyAlignment="1" applyProtection="1">
      <alignment horizontal="center" vertical="center"/>
      <protection locked="0"/>
    </xf>
    <xf numFmtId="171" fontId="11" fillId="0" borderId="27" xfId="0" applyNumberFormat="1" applyFont="1" applyBorder="1" applyAlignment="1">
      <alignment horizontal="center" vertical="center"/>
    </xf>
    <xf numFmtId="2" fontId="11" fillId="0" borderId="27" xfId="0" applyNumberFormat="1" applyFont="1" applyBorder="1" applyAlignment="1">
      <alignment horizontal="center" vertical="center"/>
    </xf>
    <xf numFmtId="1" fontId="11" fillId="0" borderId="27" xfId="0" applyNumberFormat="1" applyFont="1" applyBorder="1" applyAlignment="1" applyProtection="1">
      <alignment horizontal="center" vertical="center"/>
      <protection locked="0"/>
    </xf>
    <xf numFmtId="171" fontId="11" fillId="0" borderId="41" xfId="0" applyNumberFormat="1" applyFont="1" applyBorder="1" applyAlignment="1">
      <alignment horizontal="center" vertical="center"/>
    </xf>
    <xf numFmtId="2" fontId="11" fillId="0" borderId="41" xfId="0" applyNumberFormat="1" applyFont="1" applyBorder="1" applyAlignment="1">
      <alignment horizontal="center" vertical="center"/>
    </xf>
    <xf numFmtId="1" fontId="11" fillId="0" borderId="41" xfId="0" applyNumberFormat="1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0" fillId="0" borderId="54" xfId="0" applyFont="1" applyBorder="1" applyAlignment="1">
      <alignment vertical="center"/>
    </xf>
    <xf numFmtId="0" fontId="30" fillId="0" borderId="61" xfId="0" applyFont="1" applyBorder="1" applyAlignment="1">
      <alignment vertical="center"/>
    </xf>
    <xf numFmtId="0" fontId="27" fillId="0" borderId="27" xfId="0" applyFont="1" applyBorder="1" applyAlignment="1">
      <alignment horizontal="left" vertical="center"/>
    </xf>
    <xf numFmtId="2" fontId="5" fillId="0" borderId="41" xfId="0" applyNumberFormat="1" applyFont="1" applyBorder="1" applyAlignment="1" applyProtection="1">
      <alignment horizontal="right" vertical="center"/>
      <protection locked="0"/>
    </xf>
    <xf numFmtId="169" fontId="5" fillId="0" borderId="41" xfId="0" applyNumberFormat="1" applyFont="1" applyBorder="1" applyAlignment="1" applyProtection="1">
      <alignment horizontal="center" vertical="center"/>
      <protection locked="0"/>
    </xf>
    <xf numFmtId="1" fontId="5" fillId="0" borderId="41" xfId="0" applyNumberFormat="1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left" vertical="center"/>
      <protection locked="0"/>
    </xf>
    <xf numFmtId="0" fontId="5" fillId="0" borderId="58" xfId="1" quotePrefix="1" applyFont="1" applyBorder="1" applyAlignment="1" applyProtection="1">
      <alignment horizontal="right" vertical="center"/>
      <protection locked="0"/>
    </xf>
    <xf numFmtId="49" fontId="5" fillId="0" borderId="62" xfId="0" quotePrefix="1" applyNumberFormat="1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0" fillId="0" borderId="55" xfId="0" applyFont="1" applyBorder="1" applyAlignment="1">
      <alignment vertical="center"/>
    </xf>
    <xf numFmtId="0" fontId="30" fillId="0" borderId="67" xfId="0" applyFont="1" applyBorder="1"/>
    <xf numFmtId="0" fontId="5" fillId="0" borderId="68" xfId="1" applyFont="1" applyBorder="1" applyAlignment="1" applyProtection="1">
      <alignment horizontal="right" vertical="center"/>
      <protection locked="0"/>
    </xf>
    <xf numFmtId="2" fontId="5" fillId="0" borderId="54" xfId="1" applyNumberFormat="1" applyFont="1" applyBorder="1" applyAlignment="1" applyProtection="1">
      <alignment horizontal="right" vertical="center"/>
      <protection locked="0"/>
    </xf>
    <xf numFmtId="0" fontId="5" fillId="0" borderId="54" xfId="1" applyFont="1" applyBorder="1" applyAlignment="1" applyProtection="1">
      <alignment horizontal="center" vertical="center"/>
      <protection locked="0"/>
    </xf>
    <xf numFmtId="169" fontId="5" fillId="0" borderId="54" xfId="1" applyNumberFormat="1" applyFont="1" applyBorder="1" applyAlignment="1" applyProtection="1">
      <alignment horizontal="center" vertical="center"/>
      <protection locked="0"/>
    </xf>
    <xf numFmtId="1" fontId="3" fillId="0" borderId="54" xfId="1" applyNumberFormat="1" applyFont="1" applyBorder="1" applyAlignment="1" applyProtection="1">
      <alignment horizontal="center" vertical="center"/>
      <protection locked="0"/>
    </xf>
    <xf numFmtId="0" fontId="5" fillId="0" borderId="54" xfId="1" applyFont="1" applyBorder="1" applyAlignment="1" applyProtection="1">
      <alignment vertical="center"/>
      <protection locked="0"/>
    </xf>
    <xf numFmtId="166" fontId="4" fillId="0" borderId="69" xfId="1" applyNumberFormat="1" applyFont="1" applyBorder="1" applyAlignment="1" applyProtection="1">
      <alignment horizontal="center" vertical="center"/>
      <protection locked="0"/>
    </xf>
    <xf numFmtId="166" fontId="4" fillId="0" borderId="70" xfId="1" applyNumberFormat="1" applyFont="1" applyBorder="1" applyAlignment="1" applyProtection="1">
      <alignment horizontal="center" vertical="center"/>
      <protection locked="0"/>
    </xf>
    <xf numFmtId="0" fontId="4" fillId="0" borderId="71" xfId="1" applyFont="1" applyBorder="1" applyAlignment="1" applyProtection="1">
      <alignment horizontal="center" vertical="center"/>
      <protection locked="0"/>
    </xf>
    <xf numFmtId="0" fontId="4" fillId="0" borderId="72" xfId="1" applyFont="1" applyBorder="1" applyAlignment="1" applyProtection="1">
      <alignment horizontal="center" vertical="center"/>
      <protection locked="0"/>
    </xf>
    <xf numFmtId="0" fontId="4" fillId="0" borderId="69" xfId="1" applyFont="1" applyBorder="1" applyAlignment="1" applyProtection="1">
      <alignment horizontal="center" vertical="center"/>
      <protection locked="0"/>
    </xf>
    <xf numFmtId="0" fontId="5" fillId="0" borderId="68" xfId="1" quotePrefix="1" applyFont="1" applyBorder="1" applyAlignment="1" applyProtection="1">
      <alignment horizontal="right" vertical="center"/>
      <protection locked="0"/>
    </xf>
    <xf numFmtId="166" fontId="4" fillId="0" borderId="54" xfId="1" applyNumberFormat="1" applyFont="1" applyBorder="1" applyAlignment="1" applyProtection="1">
      <alignment horizontal="center" vertical="center"/>
      <protection locked="0"/>
    </xf>
    <xf numFmtId="166" fontId="4" fillId="0" borderId="71" xfId="1" applyNumberFormat="1" applyFont="1" applyBorder="1" applyAlignment="1" applyProtection="1">
      <alignment horizontal="center" vertical="center"/>
      <protection locked="0"/>
    </xf>
    <xf numFmtId="0" fontId="30" fillId="0" borderId="67" xfId="0" applyFont="1" applyBorder="1" applyAlignment="1">
      <alignment vertical="center"/>
    </xf>
    <xf numFmtId="166" fontId="4" fillId="0" borderId="72" xfId="1" applyNumberFormat="1" applyFont="1" applyBorder="1" applyAlignment="1" applyProtection="1">
      <alignment horizontal="center" vertical="center"/>
      <protection locked="0"/>
    </xf>
    <xf numFmtId="2" fontId="5" fillId="0" borderId="54" xfId="1" quotePrefix="1" applyNumberFormat="1" applyFont="1" applyBorder="1" applyAlignment="1" applyProtection="1">
      <alignment horizontal="right" vertical="center"/>
      <protection locked="0"/>
    </xf>
    <xf numFmtId="49" fontId="5" fillId="0" borderId="68" xfId="1" applyNumberFormat="1" applyFont="1" applyBorder="1" applyAlignment="1" applyProtection="1">
      <alignment horizontal="right" vertical="center"/>
      <protection locked="0"/>
    </xf>
    <xf numFmtId="49" fontId="5" fillId="0" borderId="68" xfId="1" quotePrefix="1" applyNumberFormat="1" applyFont="1" applyBorder="1" applyAlignment="1" applyProtection="1">
      <alignment horizontal="right" vertical="center"/>
      <protection locked="0"/>
    </xf>
    <xf numFmtId="0" fontId="31" fillId="0" borderId="71" xfId="1" applyFont="1" applyBorder="1" applyAlignment="1" applyProtection="1">
      <alignment horizontal="center" vertical="center"/>
      <protection locked="0"/>
    </xf>
    <xf numFmtId="0" fontId="31" fillId="0" borderId="72" xfId="1" applyFont="1" applyBorder="1" applyAlignment="1" applyProtection="1">
      <alignment horizontal="center" vertical="center"/>
      <protection locked="0"/>
    </xf>
    <xf numFmtId="1" fontId="4" fillId="0" borderId="60" xfId="0" applyNumberFormat="1" applyFont="1" applyBorder="1" applyAlignment="1" applyProtection="1">
      <alignment horizontal="center" vertical="center"/>
      <protection locked="0"/>
    </xf>
    <xf numFmtId="166" fontId="4" fillId="0" borderId="69" xfId="1" quotePrefix="1" applyNumberFormat="1" applyFont="1" applyBorder="1" applyAlignment="1" applyProtection="1">
      <alignment horizontal="center" vertical="center"/>
      <protection locked="0"/>
    </xf>
    <xf numFmtId="166" fontId="4" fillId="0" borderId="70" xfId="1" quotePrefix="1" applyNumberFormat="1" applyFont="1" applyBorder="1" applyAlignment="1" applyProtection="1">
      <alignment horizontal="center" vertical="center"/>
      <protection locked="0"/>
    </xf>
    <xf numFmtId="1" fontId="4" fillId="0" borderId="27" xfId="0" quotePrefix="1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2" xfId="0" applyFont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14" fontId="5" fillId="0" borderId="0" xfId="0" applyNumberFormat="1" applyFont="1" applyAlignment="1" applyProtection="1">
      <alignment horizontal="left"/>
      <protection locked="0"/>
    </xf>
    <xf numFmtId="14" fontId="11" fillId="0" borderId="0" xfId="0" applyNumberFormat="1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2" fillId="0" borderId="5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66" xfId="0" applyFont="1" applyBorder="1" applyAlignment="1">
      <alignment horizontal="left" vertical="center"/>
    </xf>
    <xf numFmtId="0" fontId="23" fillId="2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>
      <alignment horizontal="left"/>
    </xf>
    <xf numFmtId="169" fontId="20" fillId="4" borderId="0" xfId="0" applyNumberFormat="1" applyFont="1" applyFill="1" applyAlignment="1">
      <alignment horizontal="center"/>
    </xf>
    <xf numFmtId="0" fontId="24" fillId="0" borderId="0" xfId="0" applyFont="1" applyAlignment="1">
      <alignment horizontal="center"/>
    </xf>
  </cellXfs>
  <cellStyles count="4">
    <cellStyle name="Excel Built-in Normal" xfId="3" xr:uid="{FFE29B9C-3ED2-DD41-9EC1-7F2C76F88E2A}"/>
    <cellStyle name="Normal" xfId="0" builtinId="0"/>
    <cellStyle name="Normal_Sheet1" xfId="2" xr:uid="{80F86562-5A80-184F-BEBA-CB82C87B6E90}"/>
    <cellStyle name="Normal_Sheet2" xfId="1" xr:uid="{00000000-0005-0000-0000-000001000000}"/>
  </cellStyles>
  <dxfs count="88"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1104900</xdr:colOff>
      <xdr:row>0</xdr:row>
      <xdr:rowOff>63500</xdr:rowOff>
    </xdr:from>
    <xdr:to>
      <xdr:col>7</xdr:col>
      <xdr:colOff>1727200</xdr:colOff>
      <xdr:row>2</xdr:row>
      <xdr:rowOff>38100</xdr:rowOff>
    </xdr:to>
    <xdr:sp macro="" textlink="">
      <xdr:nvSpPr>
        <xdr:cNvPr id="15439" name="Rectangle 1">
          <a:extLst>
            <a:ext uri="{FF2B5EF4-FFF2-40B4-BE49-F238E27FC236}">
              <a16:creationId xmlns:a16="http://schemas.microsoft.com/office/drawing/2014/main" id="{00000000-0008-0000-0000-00004F3C0000}"/>
            </a:ext>
          </a:extLst>
        </xdr:cNvPr>
        <xdr:cNvSpPr>
          <a:spLocks noChangeArrowheads="1"/>
        </xdr:cNvSpPr>
      </xdr:nvSpPr>
      <xdr:spPr bwMode="auto">
        <a:xfrm>
          <a:off x="3365500" y="63500"/>
          <a:ext cx="4699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190500</xdr:colOff>
      <xdr:row>3</xdr:row>
      <xdr:rowOff>101600</xdr:rowOff>
    </xdr:to>
    <xdr:pic>
      <xdr:nvPicPr>
        <xdr:cNvPr id="15454" name="Picture 192">
          <a:extLst>
            <a:ext uri="{FF2B5EF4-FFF2-40B4-BE49-F238E27FC236}">
              <a16:creationId xmlns:a16="http://schemas.microsoft.com/office/drawing/2014/main" id="{00000000-0008-0000-0000-00005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900" y="0"/>
          <a:ext cx="8128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1104900</xdr:colOff>
      <xdr:row>0</xdr:row>
      <xdr:rowOff>63500</xdr:rowOff>
    </xdr:from>
    <xdr:to>
      <xdr:col>7</xdr:col>
      <xdr:colOff>1727200</xdr:colOff>
      <xdr:row>2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825E0C2-7DC2-4D40-B1F6-4EC73A2B0F7D}"/>
            </a:ext>
          </a:extLst>
        </xdr:cNvPr>
        <xdr:cNvSpPr>
          <a:spLocks noChangeArrowheads="1"/>
        </xdr:cNvSpPr>
      </xdr:nvSpPr>
      <xdr:spPr bwMode="auto">
        <a:xfrm>
          <a:off x="3810000" y="63500"/>
          <a:ext cx="6223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1</xdr:col>
      <xdr:colOff>88900</xdr:colOff>
      <xdr:row>0</xdr:row>
      <xdr:rowOff>0</xdr:rowOff>
    </xdr:from>
    <xdr:to>
      <xdr:col>2</xdr:col>
      <xdr:colOff>127000</xdr:colOff>
      <xdr:row>3</xdr:row>
      <xdr:rowOff>101600</xdr:rowOff>
    </xdr:to>
    <xdr:pic>
      <xdr:nvPicPr>
        <xdr:cNvPr id="3" name="Picture 192">
          <a:extLst>
            <a:ext uri="{FF2B5EF4-FFF2-40B4-BE49-F238E27FC236}">
              <a16:creationId xmlns:a16="http://schemas.microsoft.com/office/drawing/2014/main" id="{F83475B7-0AE0-3348-B8AB-0DA4335F6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400" y="0"/>
          <a:ext cx="8128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1104900</xdr:colOff>
      <xdr:row>0</xdr:row>
      <xdr:rowOff>63500</xdr:rowOff>
    </xdr:from>
    <xdr:to>
      <xdr:col>7</xdr:col>
      <xdr:colOff>1727200</xdr:colOff>
      <xdr:row>2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39EA314-47C8-CF47-ADEA-F8CC47A15A3B}"/>
            </a:ext>
          </a:extLst>
        </xdr:cNvPr>
        <xdr:cNvSpPr>
          <a:spLocks noChangeArrowheads="1"/>
        </xdr:cNvSpPr>
      </xdr:nvSpPr>
      <xdr:spPr bwMode="auto">
        <a:xfrm>
          <a:off x="3810000" y="63500"/>
          <a:ext cx="6223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1</xdr:col>
      <xdr:colOff>76200</xdr:colOff>
      <xdr:row>0</xdr:row>
      <xdr:rowOff>12700</xdr:rowOff>
    </xdr:from>
    <xdr:to>
      <xdr:col>2</xdr:col>
      <xdr:colOff>114300</xdr:colOff>
      <xdr:row>3</xdr:row>
      <xdr:rowOff>114300</xdr:rowOff>
    </xdr:to>
    <xdr:pic>
      <xdr:nvPicPr>
        <xdr:cNvPr id="3" name="Picture 192">
          <a:extLst>
            <a:ext uri="{FF2B5EF4-FFF2-40B4-BE49-F238E27FC236}">
              <a16:creationId xmlns:a16="http://schemas.microsoft.com/office/drawing/2014/main" id="{356441BB-9218-3640-B146-2CA10E56E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700" y="12700"/>
          <a:ext cx="8128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1104900</xdr:colOff>
      <xdr:row>0</xdr:row>
      <xdr:rowOff>63500</xdr:rowOff>
    </xdr:from>
    <xdr:to>
      <xdr:col>7</xdr:col>
      <xdr:colOff>1727200</xdr:colOff>
      <xdr:row>2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5BA7128-3755-2448-B5C1-EABDC7A6EA02}"/>
            </a:ext>
          </a:extLst>
        </xdr:cNvPr>
        <xdr:cNvSpPr>
          <a:spLocks noChangeArrowheads="1"/>
        </xdr:cNvSpPr>
      </xdr:nvSpPr>
      <xdr:spPr bwMode="auto">
        <a:xfrm>
          <a:off x="3810000" y="63500"/>
          <a:ext cx="6223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1</xdr:col>
      <xdr:colOff>101600</xdr:colOff>
      <xdr:row>0</xdr:row>
      <xdr:rowOff>0</xdr:rowOff>
    </xdr:from>
    <xdr:to>
      <xdr:col>2</xdr:col>
      <xdr:colOff>139700</xdr:colOff>
      <xdr:row>3</xdr:row>
      <xdr:rowOff>101600</xdr:rowOff>
    </xdr:to>
    <xdr:pic>
      <xdr:nvPicPr>
        <xdr:cNvPr id="3" name="Picture 192">
          <a:extLst>
            <a:ext uri="{FF2B5EF4-FFF2-40B4-BE49-F238E27FC236}">
              <a16:creationId xmlns:a16="http://schemas.microsoft.com/office/drawing/2014/main" id="{223A9043-7748-D843-B8C0-BF67BD545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8128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0</xdr:row>
      <xdr:rowOff>304800</xdr:rowOff>
    </xdr:from>
    <xdr:to>
      <xdr:col>8</xdr:col>
      <xdr:colOff>736600</xdr:colOff>
      <xdr:row>3</xdr:row>
      <xdr:rowOff>114300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61117DB-F5C7-E443-A923-6ABDF5C13338}"/>
            </a:ext>
          </a:extLst>
        </xdr:cNvPr>
        <xdr:cNvSpPr>
          <a:spLocks noChangeArrowheads="1"/>
        </xdr:cNvSpPr>
      </xdr:nvSpPr>
      <xdr:spPr bwMode="auto">
        <a:xfrm>
          <a:off x="6184900" y="304800"/>
          <a:ext cx="6223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1</xdr:col>
      <xdr:colOff>88900</xdr:colOff>
      <xdr:row>0</xdr:row>
      <xdr:rowOff>12700</xdr:rowOff>
    </xdr:from>
    <xdr:to>
      <xdr:col>2</xdr:col>
      <xdr:colOff>127000</xdr:colOff>
      <xdr:row>3</xdr:row>
      <xdr:rowOff>114300</xdr:rowOff>
    </xdr:to>
    <xdr:pic>
      <xdr:nvPicPr>
        <xdr:cNvPr id="3" name="Picture 192">
          <a:extLst>
            <a:ext uri="{FF2B5EF4-FFF2-40B4-BE49-F238E27FC236}">
              <a16:creationId xmlns:a16="http://schemas.microsoft.com/office/drawing/2014/main" id="{E3027BB7-E901-564B-958A-C6DC3881B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400" y="12700"/>
          <a:ext cx="8128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1104900</xdr:colOff>
      <xdr:row>0</xdr:row>
      <xdr:rowOff>63500</xdr:rowOff>
    </xdr:from>
    <xdr:to>
      <xdr:col>7</xdr:col>
      <xdr:colOff>1727200</xdr:colOff>
      <xdr:row>2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2CEFFC5-99F1-6F41-A6F6-9C3BEB0F7360}"/>
            </a:ext>
          </a:extLst>
        </xdr:cNvPr>
        <xdr:cNvSpPr>
          <a:spLocks noChangeArrowheads="1"/>
        </xdr:cNvSpPr>
      </xdr:nvSpPr>
      <xdr:spPr bwMode="auto">
        <a:xfrm>
          <a:off x="3810000" y="63500"/>
          <a:ext cx="6223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1</xdr:col>
      <xdr:colOff>88900</xdr:colOff>
      <xdr:row>0</xdr:row>
      <xdr:rowOff>12700</xdr:rowOff>
    </xdr:from>
    <xdr:to>
      <xdr:col>2</xdr:col>
      <xdr:colOff>127000</xdr:colOff>
      <xdr:row>3</xdr:row>
      <xdr:rowOff>114300</xdr:rowOff>
    </xdr:to>
    <xdr:pic>
      <xdr:nvPicPr>
        <xdr:cNvPr id="3" name="Picture 192">
          <a:extLst>
            <a:ext uri="{FF2B5EF4-FFF2-40B4-BE49-F238E27FC236}">
              <a16:creationId xmlns:a16="http://schemas.microsoft.com/office/drawing/2014/main" id="{E3E375FB-05D5-5647-B18B-22B2823AB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400" y="12700"/>
          <a:ext cx="8128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1104900</xdr:colOff>
      <xdr:row>0</xdr:row>
      <xdr:rowOff>63500</xdr:rowOff>
    </xdr:from>
    <xdr:to>
      <xdr:col>7</xdr:col>
      <xdr:colOff>1727200</xdr:colOff>
      <xdr:row>2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C8234FE-A974-1047-81C7-67424A704188}"/>
            </a:ext>
          </a:extLst>
        </xdr:cNvPr>
        <xdr:cNvSpPr>
          <a:spLocks noChangeArrowheads="1"/>
        </xdr:cNvSpPr>
      </xdr:nvSpPr>
      <xdr:spPr bwMode="auto">
        <a:xfrm>
          <a:off x="3810000" y="63500"/>
          <a:ext cx="6223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1</xdr:col>
      <xdr:colOff>88900</xdr:colOff>
      <xdr:row>0</xdr:row>
      <xdr:rowOff>0</xdr:rowOff>
    </xdr:from>
    <xdr:to>
      <xdr:col>2</xdr:col>
      <xdr:colOff>127000</xdr:colOff>
      <xdr:row>3</xdr:row>
      <xdr:rowOff>101600</xdr:rowOff>
    </xdr:to>
    <xdr:pic>
      <xdr:nvPicPr>
        <xdr:cNvPr id="3" name="Picture 192">
          <a:extLst>
            <a:ext uri="{FF2B5EF4-FFF2-40B4-BE49-F238E27FC236}">
              <a16:creationId xmlns:a16="http://schemas.microsoft.com/office/drawing/2014/main" id="{841DEEE9-D4B5-F74E-A22E-B956BCC6D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400" y="0"/>
          <a:ext cx="8128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1104900</xdr:colOff>
      <xdr:row>0</xdr:row>
      <xdr:rowOff>63500</xdr:rowOff>
    </xdr:from>
    <xdr:to>
      <xdr:col>7</xdr:col>
      <xdr:colOff>1727200</xdr:colOff>
      <xdr:row>2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FAA9CED-3015-2B4B-BB21-760157CBF28D}"/>
            </a:ext>
          </a:extLst>
        </xdr:cNvPr>
        <xdr:cNvSpPr>
          <a:spLocks noChangeArrowheads="1"/>
        </xdr:cNvSpPr>
      </xdr:nvSpPr>
      <xdr:spPr bwMode="auto">
        <a:xfrm>
          <a:off x="3810000" y="63500"/>
          <a:ext cx="6223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1</xdr:col>
      <xdr:colOff>63500</xdr:colOff>
      <xdr:row>0</xdr:row>
      <xdr:rowOff>0</xdr:rowOff>
    </xdr:from>
    <xdr:to>
      <xdr:col>2</xdr:col>
      <xdr:colOff>101600</xdr:colOff>
      <xdr:row>3</xdr:row>
      <xdr:rowOff>101600</xdr:rowOff>
    </xdr:to>
    <xdr:pic>
      <xdr:nvPicPr>
        <xdr:cNvPr id="3" name="Picture 192">
          <a:extLst>
            <a:ext uri="{FF2B5EF4-FFF2-40B4-BE49-F238E27FC236}">
              <a16:creationId xmlns:a16="http://schemas.microsoft.com/office/drawing/2014/main" id="{861690BD-A912-964B-80BD-546F16EBB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8128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0">
    <pageSetUpPr autoPageBreaks="0" fitToPage="1"/>
  </sheetPr>
  <dimension ref="B1:AD40"/>
  <sheetViews>
    <sheetView showGridLines="0" showRowColHeaders="0" showZeros="0" tabSelected="1" showOutlineSymbols="0" zoomScaleNormal="100" zoomScaleSheetLayoutView="75" zoomScalePageLayoutView="92" workbookViewId="0">
      <selection activeCell="B9" sqref="B9"/>
    </sheetView>
  </sheetViews>
  <sheetFormatPr baseColWidth="10" defaultColWidth="9.1640625" defaultRowHeight="13"/>
  <cols>
    <col min="1" max="1" width="9.1640625" style="4"/>
    <col min="2" max="2" width="10.1640625" style="4" customWidth="1"/>
    <col min="3" max="3" width="6.33203125" style="1" customWidth="1"/>
    <col min="4" max="4" width="8.33203125" style="1" customWidth="1"/>
    <col min="5" max="5" width="6.33203125" style="2" customWidth="1"/>
    <col min="6" max="6" width="10.6640625" style="3" customWidth="1"/>
    <col min="7" max="7" width="3.83203125" style="3" customWidth="1"/>
    <col min="8" max="8" width="24.83203125" style="4" customWidth="1"/>
    <col min="9" max="9" width="20.33203125" style="4" customWidth="1"/>
    <col min="10" max="12" width="7.1640625" style="4" customWidth="1"/>
    <col min="13" max="13" width="8.83203125" style="4" customWidth="1"/>
    <col min="14" max="15" width="7.1640625" style="4" customWidth="1"/>
    <col min="16" max="18" width="7.6640625" style="4" customWidth="1"/>
    <col min="19" max="20" width="10.6640625" style="5" customWidth="1"/>
    <col min="21" max="22" width="5.6640625" style="5" customWidth="1"/>
    <col min="23" max="23" width="14.1640625" style="4" customWidth="1"/>
    <col min="24" max="24" width="11.1640625" style="4" hidden="1" customWidth="1"/>
    <col min="25" max="30" width="9.1640625" style="4" hidden="1" customWidth="1"/>
    <col min="31" max="16384" width="9.1640625" style="4"/>
  </cols>
  <sheetData>
    <row r="1" spans="2:30" s="48" customFormat="1" ht="43.5" customHeight="1">
      <c r="C1" s="45"/>
      <c r="D1" s="45"/>
      <c r="E1" s="46"/>
      <c r="F1" s="45"/>
      <c r="G1" s="45"/>
      <c r="H1" s="235" t="s">
        <v>32</v>
      </c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47"/>
      <c r="T1" s="47"/>
      <c r="U1" s="47"/>
      <c r="V1" s="47"/>
    </row>
    <row r="2" spans="2:30" s="48" customFormat="1" ht="24.75" customHeight="1">
      <c r="C2" s="45"/>
      <c r="D2" s="45"/>
      <c r="E2" s="46"/>
      <c r="F2" s="45"/>
      <c r="G2" s="45"/>
      <c r="H2" s="236" t="s">
        <v>33</v>
      </c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47"/>
      <c r="T2" s="47"/>
      <c r="U2" s="47"/>
      <c r="V2" s="47"/>
    </row>
    <row r="3" spans="2:30" s="48" customFormat="1">
      <c r="C3" s="45"/>
      <c r="D3" s="45"/>
      <c r="E3" s="46"/>
      <c r="F3" s="45"/>
      <c r="G3" s="45"/>
      <c r="H3" s="49"/>
      <c r="I3" s="49"/>
      <c r="J3" s="45"/>
      <c r="K3" s="50"/>
      <c r="L3" s="45"/>
      <c r="M3" s="45"/>
      <c r="N3" s="45"/>
      <c r="O3" s="45"/>
      <c r="P3" s="45"/>
      <c r="Q3" s="45"/>
      <c r="R3" s="45"/>
      <c r="S3" s="47"/>
      <c r="T3" s="47"/>
      <c r="U3" s="47"/>
      <c r="V3" s="47"/>
    </row>
    <row r="4" spans="2:30" s="48" customFormat="1" ht="12" customHeight="1">
      <c r="C4" s="45"/>
      <c r="D4" s="45"/>
      <c r="E4" s="46"/>
      <c r="F4" s="45"/>
      <c r="G4" s="45"/>
      <c r="H4" s="49"/>
      <c r="I4" s="49"/>
      <c r="J4" s="45"/>
      <c r="K4" s="50"/>
      <c r="L4" s="45"/>
      <c r="M4" s="45"/>
      <c r="N4" s="45"/>
      <c r="O4" s="45"/>
      <c r="P4" s="45"/>
      <c r="Q4" s="45"/>
      <c r="R4" s="45"/>
      <c r="S4" s="47"/>
      <c r="T4" s="47"/>
      <c r="U4" s="47"/>
      <c r="V4" s="47"/>
    </row>
    <row r="5" spans="2:30" s="40" customFormat="1" ht="16">
      <c r="C5" s="44" t="s">
        <v>27</v>
      </c>
      <c r="D5" s="241" t="s">
        <v>59</v>
      </c>
      <c r="E5" s="241"/>
      <c r="F5" s="241"/>
      <c r="G5" s="241"/>
      <c r="H5" s="241"/>
      <c r="I5" s="38" t="s">
        <v>0</v>
      </c>
      <c r="J5" s="237" t="s">
        <v>60</v>
      </c>
      <c r="K5" s="238"/>
      <c r="L5" s="238"/>
      <c r="M5" s="238"/>
      <c r="N5" s="38" t="s">
        <v>1</v>
      </c>
      <c r="O5" s="239" t="s">
        <v>61</v>
      </c>
      <c r="P5" s="240"/>
      <c r="Q5" s="240"/>
      <c r="R5" s="240"/>
      <c r="S5" s="38" t="s">
        <v>2</v>
      </c>
      <c r="T5" s="51">
        <v>44989</v>
      </c>
      <c r="U5" s="52" t="s">
        <v>26</v>
      </c>
      <c r="V5" s="53">
        <v>1</v>
      </c>
    </row>
    <row r="6" spans="2:30" s="48" customFormat="1">
      <c r="C6" s="45"/>
      <c r="D6" s="45"/>
      <c r="E6" s="46"/>
      <c r="F6" s="45"/>
      <c r="G6" s="45"/>
      <c r="H6" s="49"/>
      <c r="I6" s="49"/>
      <c r="J6" s="45"/>
      <c r="K6" s="50"/>
      <c r="L6" s="45"/>
      <c r="M6" s="45"/>
      <c r="N6" s="45"/>
      <c r="O6" s="45"/>
      <c r="P6" s="45"/>
      <c r="Q6" s="45"/>
      <c r="R6" s="45"/>
      <c r="S6" s="47"/>
      <c r="T6" s="47"/>
      <c r="U6" s="47"/>
      <c r="V6" s="47"/>
      <c r="Y6" s="4"/>
      <c r="Z6" s="4"/>
      <c r="AA6" s="4"/>
      <c r="AB6" s="63" t="s">
        <v>38</v>
      </c>
      <c r="AC6" s="63" t="s">
        <v>38</v>
      </c>
      <c r="AD6" s="63" t="s">
        <v>38</v>
      </c>
    </row>
    <row r="7" spans="2:30" s="1" customFormat="1">
      <c r="B7" s="233" t="s">
        <v>47</v>
      </c>
      <c r="C7" s="32" t="s">
        <v>3</v>
      </c>
      <c r="D7" s="18" t="s">
        <v>4</v>
      </c>
      <c r="E7" s="19" t="s">
        <v>24</v>
      </c>
      <c r="F7" s="18" t="s">
        <v>5</v>
      </c>
      <c r="G7" s="18" t="s">
        <v>28</v>
      </c>
      <c r="H7" s="18" t="s">
        <v>6</v>
      </c>
      <c r="I7" s="18" t="s">
        <v>7</v>
      </c>
      <c r="J7" s="18"/>
      <c r="K7" s="11" t="s">
        <v>8</v>
      </c>
      <c r="L7" s="11"/>
      <c r="M7" s="18"/>
      <c r="N7" s="11" t="s">
        <v>9</v>
      </c>
      <c r="O7" s="11"/>
      <c r="P7" s="22" t="s">
        <v>10</v>
      </c>
      <c r="Q7" s="29"/>
      <c r="R7" s="18" t="s">
        <v>11</v>
      </c>
      <c r="S7" s="24" t="s">
        <v>12</v>
      </c>
      <c r="T7" s="24" t="s">
        <v>12</v>
      </c>
      <c r="U7" s="24" t="s">
        <v>13</v>
      </c>
      <c r="V7" s="34" t="s">
        <v>19</v>
      </c>
      <c r="W7" s="34" t="s">
        <v>14</v>
      </c>
      <c r="X7" s="3"/>
      <c r="AB7" s="64" t="s">
        <v>39</v>
      </c>
      <c r="AC7" s="64" t="s">
        <v>39</v>
      </c>
      <c r="AD7" s="64" t="s">
        <v>39</v>
      </c>
    </row>
    <row r="8" spans="2:30" s="1" customFormat="1">
      <c r="B8" s="234"/>
      <c r="C8" s="33" t="s">
        <v>15</v>
      </c>
      <c r="D8" s="20" t="s">
        <v>16</v>
      </c>
      <c r="E8" s="21" t="s">
        <v>25</v>
      </c>
      <c r="F8" s="20" t="s">
        <v>21</v>
      </c>
      <c r="G8" s="20" t="s">
        <v>29</v>
      </c>
      <c r="H8" s="20"/>
      <c r="I8" s="20"/>
      <c r="J8" s="27">
        <v>1</v>
      </c>
      <c r="K8" s="28">
        <v>2</v>
      </c>
      <c r="L8" s="26">
        <v>3</v>
      </c>
      <c r="M8" s="27">
        <v>1</v>
      </c>
      <c r="N8" s="28">
        <v>2</v>
      </c>
      <c r="O8" s="26">
        <v>3</v>
      </c>
      <c r="P8" s="23" t="s">
        <v>17</v>
      </c>
      <c r="Q8" s="30"/>
      <c r="R8" s="20" t="s">
        <v>18</v>
      </c>
      <c r="S8" s="25"/>
      <c r="T8" s="25" t="s">
        <v>34</v>
      </c>
      <c r="U8" s="25"/>
      <c r="V8" s="35"/>
      <c r="W8" s="35"/>
      <c r="X8" s="3"/>
      <c r="Y8" s="1" t="s">
        <v>40</v>
      </c>
      <c r="Z8" s="1" t="s">
        <v>30</v>
      </c>
      <c r="AA8" s="3" t="s">
        <v>34</v>
      </c>
      <c r="AB8" s="64" t="s">
        <v>41</v>
      </c>
      <c r="AC8" s="64" t="s">
        <v>42</v>
      </c>
      <c r="AD8" s="64" t="s">
        <v>43</v>
      </c>
    </row>
    <row r="9" spans="2:30" s="10" customFormat="1" ht="20" customHeight="1">
      <c r="B9" s="172">
        <v>2000012</v>
      </c>
      <c r="C9" s="175" t="s">
        <v>92</v>
      </c>
      <c r="D9" s="159">
        <v>53.27</v>
      </c>
      <c r="E9" s="160" t="s">
        <v>93</v>
      </c>
      <c r="F9" s="161">
        <v>36561</v>
      </c>
      <c r="G9" s="162">
        <v>3</v>
      </c>
      <c r="H9" s="163" t="s">
        <v>94</v>
      </c>
      <c r="I9" s="163" t="s">
        <v>62</v>
      </c>
      <c r="J9" s="164">
        <v>60</v>
      </c>
      <c r="K9" s="165">
        <v>63</v>
      </c>
      <c r="L9" s="165">
        <v>-66</v>
      </c>
      <c r="M9" s="164">
        <v>75</v>
      </c>
      <c r="N9" s="88">
        <v>77</v>
      </c>
      <c r="O9" s="89">
        <v>80</v>
      </c>
      <c r="P9" s="85">
        <f t="shared" ref="P9:P24" si="0">IF(MAX(J9:L9)&lt;0,0,TRUNC(MAX(J9:L9)/1)*1)</f>
        <v>63</v>
      </c>
      <c r="Q9" s="129">
        <f t="shared" ref="Q9:Q24" si="1">IF(MAX(M9:O9)&lt;0,0,TRUNC(MAX(M9:O9)/1)*1)</f>
        <v>80</v>
      </c>
      <c r="R9" s="129">
        <f t="shared" ref="R9:R24" si="2">IF(P9=0,0,IF(Q9=0,0,SUM(P9:Q9)))</f>
        <v>143</v>
      </c>
      <c r="S9" s="130">
        <f>IF(R9="","",IF(D9="","",IF((Y9="k"),IF(D9&gt;153.757,R9,IF(D9&lt;28,10^(0.7837004341*LOG10(28/153.757)^2)*R9,10^(0.787004341*LOG10(D9/153.757)^2)*R9)),IF(D9&gt;193.609,R9,IF(D9&lt;32,10^(0.722762521*LOG10(32/193.609)^2)*R9,10^(0.722762521*LOG10(D9/193.609)^2)*R9)))))</f>
        <v>209.95260228008107</v>
      </c>
      <c r="T9" s="130" t="str">
        <f>IF(AA9=1,S9*AD9,"")</f>
        <v/>
      </c>
      <c r="U9" s="131">
        <v>3</v>
      </c>
      <c r="V9" s="131" t="s">
        <v>20</v>
      </c>
      <c r="W9" s="127">
        <f>IF(R9="","",IF(D9="","",IF(Y9="k",IF(D9&gt;153.757,1,IF(D9&lt;28,10^(0.787004341*LOG10(28/153.757)^2),10^(0.787004341*LOG10(D9/153.757)^2))),IF(D9&gt;193.609,1,IF(D9&lt;32,10^(0.722762521*LOG10(32/193.609)^2),10^(0.722762521*LOG10(D9/193.609)^2))))))</f>
        <v>1.4682000159446229</v>
      </c>
      <c r="X9" s="61">
        <f>T5</f>
        <v>44989</v>
      </c>
      <c r="Y9" s="66" t="str">
        <f>IF(ISNUMBER(FIND("M",E9)),"m",IF(ISNUMBER(FIND("K",E9)),"k"))</f>
        <v>k</v>
      </c>
      <c r="Z9" s="66">
        <f>IF(OR(F9="",X9=""),0,(YEAR(X9)-YEAR(F9)))</f>
        <v>23</v>
      </c>
      <c r="AA9" s="66">
        <f>IF(Z9&gt;34,1,0)</f>
        <v>0</v>
      </c>
      <c r="AB9" s="10" t="b">
        <f>IF(AA9=1,LOOKUP(Z9,'Meltzer-Faber'!A3:A63,'Meltzer-Faber'!B3:B63))</f>
        <v>0</v>
      </c>
      <c r="AC9" s="10" t="b">
        <f>IF(AA9=1,LOOKUP(Z9,'Meltzer-Faber'!A3:A63,'Meltzer-Faber'!C3:C63))</f>
        <v>0</v>
      </c>
      <c r="AD9" s="10" t="b">
        <f>IF(Y9="m",AB9,IF(Y9="k",AC9,""))</f>
        <v>0</v>
      </c>
    </row>
    <row r="10" spans="2:30" s="10" customFormat="1" ht="20" customHeight="1">
      <c r="B10" s="172">
        <v>2004001</v>
      </c>
      <c r="C10" s="175">
        <v>55</v>
      </c>
      <c r="D10" s="159">
        <v>54.42</v>
      </c>
      <c r="E10" s="160" t="s">
        <v>95</v>
      </c>
      <c r="F10" s="161">
        <v>38084</v>
      </c>
      <c r="G10" s="162">
        <v>1</v>
      </c>
      <c r="H10" s="163" t="s">
        <v>96</v>
      </c>
      <c r="I10" s="163" t="s">
        <v>63</v>
      </c>
      <c r="J10" s="164">
        <v>68</v>
      </c>
      <c r="K10" s="165">
        <v>70</v>
      </c>
      <c r="L10" s="165">
        <v>72</v>
      </c>
      <c r="M10" s="164">
        <v>84</v>
      </c>
      <c r="N10" s="96">
        <v>88</v>
      </c>
      <c r="O10" s="97">
        <v>90</v>
      </c>
      <c r="P10" s="86">
        <f t="shared" si="0"/>
        <v>72</v>
      </c>
      <c r="Q10" s="132">
        <f t="shared" si="1"/>
        <v>90</v>
      </c>
      <c r="R10" s="132">
        <f t="shared" si="2"/>
        <v>162</v>
      </c>
      <c r="S10" s="133">
        <f t="shared" ref="S10:S24" si="3">IF(R10="","",IF(D10="","",IF((Y10="k"),IF(D10&gt;153.757,R10,IF(D10&lt;28,10^(0.7837004341*LOG10(28/153.757)^2)*R10,10^(0.787004341*LOG10(D10/153.757)^2)*R10)),IF(D10&gt;193.609,R10,IF(D10&lt;32,10^(0.722762521*LOG10(32/193.609)^2)*R10,10^(0.722762521*LOG10(D10/193.609)^2)*R10)))))</f>
        <v>234.23225252959546</v>
      </c>
      <c r="T10" s="133" t="str">
        <f t="shared" ref="T10:T24" si="4">IF(AA10=1,S10*AD10,"")</f>
        <v/>
      </c>
      <c r="U10" s="134">
        <v>2</v>
      </c>
      <c r="V10" s="134"/>
      <c r="W10" s="128">
        <f t="shared" ref="W10:W24" si="5">IF(R10="","",IF(D10="","",IF(Y10="k",IF(D10&gt;153.757,1,IF(D10&lt;28,10^(0.787004341*LOG10(28/153.757)^2),10^(0.787004341*LOG10(D10/153.757)^2))),IF(D10&gt;193.609,1,IF(D10&lt;32,10^(0.722762521*LOG10(32/193.609)^2),10^(0.722762521*LOG10(D10/193.609)^2))))))</f>
        <v>1.4458781020345399</v>
      </c>
      <c r="X10" s="61">
        <f>T5</f>
        <v>44989</v>
      </c>
      <c r="Y10" s="66" t="str">
        <f t="shared" ref="Y10:Y24" si="6">IF(ISNUMBER(FIND("M",E10)),"m",IF(ISNUMBER(FIND("K",E10)),"k"))</f>
        <v>k</v>
      </c>
      <c r="Z10" s="66">
        <f t="shared" ref="Z10:Z24" si="7">IF(OR(F10="",X10=""),0,(YEAR(X10)-YEAR(F10)))</f>
        <v>19</v>
      </c>
      <c r="AA10" s="66">
        <f t="shared" ref="AA10:AA24" si="8">IF(Z10&gt;34,1,0)</f>
        <v>0</v>
      </c>
      <c r="AB10" s="10" t="b">
        <f>IF(AA10=1,LOOKUP(Z10,'Meltzer-Faber'!A3:A63,'Meltzer-Faber'!B3:B63))</f>
        <v>0</v>
      </c>
      <c r="AC10" s="65" t="b">
        <f>IF(AA10=1,LOOKUP(Z10,'Meltzer-Faber'!A3:A63,'Meltzer-Faber'!C3:C63))</f>
        <v>0</v>
      </c>
      <c r="AD10" s="10" t="b">
        <f t="shared" ref="AD10:AD24" si="9">IF(Y10="m",AB10,IF(Y10="k",AC10,""))</f>
        <v>0</v>
      </c>
    </row>
    <row r="11" spans="2:30" s="10" customFormat="1" ht="20" customHeight="1">
      <c r="B11" s="172">
        <v>1996005</v>
      </c>
      <c r="C11" s="175">
        <v>55</v>
      </c>
      <c r="D11" s="159">
        <v>54.9</v>
      </c>
      <c r="E11" s="160" t="s">
        <v>93</v>
      </c>
      <c r="F11" s="161">
        <v>35320</v>
      </c>
      <c r="G11" s="162">
        <v>2</v>
      </c>
      <c r="H11" s="163" t="s">
        <v>97</v>
      </c>
      <c r="I11" s="163" t="s">
        <v>98</v>
      </c>
      <c r="J11" s="164">
        <v>77</v>
      </c>
      <c r="K11" s="165">
        <v>79</v>
      </c>
      <c r="L11" s="165">
        <v>80</v>
      </c>
      <c r="M11" s="164">
        <v>99</v>
      </c>
      <c r="N11" s="96">
        <v>104</v>
      </c>
      <c r="O11" s="97">
        <v>-107</v>
      </c>
      <c r="P11" s="86">
        <f t="shared" si="0"/>
        <v>80</v>
      </c>
      <c r="Q11" s="132">
        <f t="shared" si="1"/>
        <v>104</v>
      </c>
      <c r="R11" s="132">
        <f t="shared" si="2"/>
        <v>184</v>
      </c>
      <c r="S11" s="133">
        <f t="shared" si="3"/>
        <v>264.39494933035274</v>
      </c>
      <c r="T11" s="133" t="str">
        <f t="shared" si="4"/>
        <v/>
      </c>
      <c r="U11" s="134">
        <v>1</v>
      </c>
      <c r="V11" s="134"/>
      <c r="W11" s="128">
        <f t="shared" si="5"/>
        <v>1.4369290724475694</v>
      </c>
      <c r="X11" s="61">
        <f>T5</f>
        <v>44989</v>
      </c>
      <c r="Y11" s="66" t="str">
        <f t="shared" si="6"/>
        <v>k</v>
      </c>
      <c r="Z11" s="66">
        <f t="shared" si="7"/>
        <v>27</v>
      </c>
      <c r="AA11" s="66">
        <f t="shared" si="8"/>
        <v>0</v>
      </c>
      <c r="AB11" s="10" t="b">
        <f>IF(AA11=1,LOOKUP(Z11,'Meltzer-Faber'!A3:A63,'Meltzer-Faber'!B3:B63))</f>
        <v>0</v>
      </c>
      <c r="AC11" s="65" t="b">
        <f>IF(AA11=1,LOOKUP(Z11,'Meltzer-Faber'!A3:A63,'Meltzer-Faber'!C3:C63))</f>
        <v>0</v>
      </c>
      <c r="AD11" s="10" t="b">
        <f t="shared" si="9"/>
        <v>0</v>
      </c>
    </row>
    <row r="12" spans="2:30" s="10" customFormat="1" ht="20" customHeight="1">
      <c r="B12" s="172">
        <v>2004019</v>
      </c>
      <c r="C12" s="175">
        <v>59</v>
      </c>
      <c r="D12" s="159">
        <v>57.52</v>
      </c>
      <c r="E12" s="160" t="s">
        <v>95</v>
      </c>
      <c r="F12" s="161">
        <v>38164</v>
      </c>
      <c r="G12" s="162">
        <v>6</v>
      </c>
      <c r="H12" s="163" t="s">
        <v>99</v>
      </c>
      <c r="I12" s="163" t="s">
        <v>100</v>
      </c>
      <c r="J12" s="164">
        <v>66</v>
      </c>
      <c r="K12" s="165">
        <v>68</v>
      </c>
      <c r="L12" s="165">
        <v>70</v>
      </c>
      <c r="M12" s="164">
        <v>81</v>
      </c>
      <c r="N12" s="96">
        <v>84</v>
      </c>
      <c r="O12" s="97">
        <v>86</v>
      </c>
      <c r="P12" s="86">
        <f t="shared" si="0"/>
        <v>70</v>
      </c>
      <c r="Q12" s="132">
        <f t="shared" si="1"/>
        <v>86</v>
      </c>
      <c r="R12" s="132">
        <f t="shared" si="2"/>
        <v>156</v>
      </c>
      <c r="S12" s="133">
        <f t="shared" si="3"/>
        <v>217.08463201037731</v>
      </c>
      <c r="T12" s="133" t="str">
        <f t="shared" si="4"/>
        <v/>
      </c>
      <c r="U12" s="134">
        <v>4</v>
      </c>
      <c r="V12" s="134" t="s">
        <v>20</v>
      </c>
      <c r="W12" s="128">
        <f t="shared" si="5"/>
        <v>1.391568153912675</v>
      </c>
      <c r="X12" s="61">
        <f>T5</f>
        <v>44989</v>
      </c>
      <c r="Y12" s="66" t="str">
        <f t="shared" si="6"/>
        <v>k</v>
      </c>
      <c r="Z12" s="66">
        <f t="shared" si="7"/>
        <v>19</v>
      </c>
      <c r="AA12" s="66">
        <f t="shared" si="8"/>
        <v>0</v>
      </c>
      <c r="AB12" s="10" t="b">
        <f>IF(AA12=1,LOOKUP(Z12,'Meltzer-Faber'!A3:A63,'Meltzer-Faber'!B3:B63))</f>
        <v>0</v>
      </c>
      <c r="AC12" s="65" t="b">
        <f>IF(AA12=1,LOOKUP(Z12,'Meltzer-Faber'!A3:A63,'Meltzer-Faber'!C3:C63))</f>
        <v>0</v>
      </c>
      <c r="AD12" s="10" t="b">
        <f t="shared" si="9"/>
        <v>0</v>
      </c>
    </row>
    <row r="13" spans="2:30" s="10" customFormat="1" ht="20" customHeight="1">
      <c r="B13" s="172">
        <v>2005005</v>
      </c>
      <c r="C13" s="175">
        <v>59</v>
      </c>
      <c r="D13" s="159">
        <v>58.45</v>
      </c>
      <c r="E13" s="160" t="s">
        <v>95</v>
      </c>
      <c r="F13" s="161">
        <v>38424</v>
      </c>
      <c r="G13" s="162">
        <v>7</v>
      </c>
      <c r="H13" s="163" t="s">
        <v>101</v>
      </c>
      <c r="I13" s="163" t="s">
        <v>62</v>
      </c>
      <c r="J13" s="164">
        <v>68</v>
      </c>
      <c r="K13" s="165">
        <v>71</v>
      </c>
      <c r="L13" s="165">
        <v>73</v>
      </c>
      <c r="M13" s="164">
        <v>84</v>
      </c>
      <c r="N13" s="98">
        <v>87</v>
      </c>
      <c r="O13" s="97">
        <v>90</v>
      </c>
      <c r="P13" s="86">
        <f t="shared" si="0"/>
        <v>73</v>
      </c>
      <c r="Q13" s="132">
        <f t="shared" si="1"/>
        <v>90</v>
      </c>
      <c r="R13" s="132">
        <f t="shared" si="2"/>
        <v>163</v>
      </c>
      <c r="S13" s="133">
        <f t="shared" si="3"/>
        <v>224.41324124112762</v>
      </c>
      <c r="T13" s="133" t="str">
        <f t="shared" si="4"/>
        <v/>
      </c>
      <c r="U13" s="134">
        <v>2</v>
      </c>
      <c r="V13" s="134" t="s">
        <v>20</v>
      </c>
      <c r="W13" s="128">
        <f t="shared" si="5"/>
        <v>1.3767683511725621</v>
      </c>
      <c r="X13" s="61">
        <f>T5</f>
        <v>44989</v>
      </c>
      <c r="Y13" s="66" t="str">
        <f t="shared" si="6"/>
        <v>k</v>
      </c>
      <c r="Z13" s="66">
        <f t="shared" si="7"/>
        <v>18</v>
      </c>
      <c r="AA13" s="66">
        <f t="shared" si="8"/>
        <v>0</v>
      </c>
      <c r="AB13" s="10" t="b">
        <f>IF(AA13=1,LOOKUP(Z13,'Meltzer-Faber'!A3:A63,'Meltzer-Faber'!B3:B63))</f>
        <v>0</v>
      </c>
      <c r="AC13" s="65" t="b">
        <f>IF(AA13=1,LOOKUP(Z13,'Meltzer-Faber'!A3:A63,'Meltzer-Faber'!C3:C63))</f>
        <v>0</v>
      </c>
      <c r="AD13" s="10" t="b">
        <f t="shared" si="9"/>
        <v>0</v>
      </c>
    </row>
    <row r="14" spans="2:30" s="10" customFormat="1" ht="20" customHeight="1">
      <c r="B14" s="172">
        <v>1992018</v>
      </c>
      <c r="C14" s="175">
        <v>59</v>
      </c>
      <c r="D14" s="159">
        <v>58.77</v>
      </c>
      <c r="E14" s="160" t="s">
        <v>93</v>
      </c>
      <c r="F14" s="161">
        <v>33921</v>
      </c>
      <c r="G14" s="162">
        <v>5</v>
      </c>
      <c r="H14" s="163" t="s">
        <v>102</v>
      </c>
      <c r="I14" s="163" t="s">
        <v>103</v>
      </c>
      <c r="J14" s="164">
        <v>-70</v>
      </c>
      <c r="K14" s="165">
        <v>-70</v>
      </c>
      <c r="L14" s="165">
        <v>70</v>
      </c>
      <c r="M14" s="164">
        <v>87</v>
      </c>
      <c r="N14" s="96">
        <v>91</v>
      </c>
      <c r="O14" s="97">
        <v>-94</v>
      </c>
      <c r="P14" s="86">
        <f t="shared" si="0"/>
        <v>70</v>
      </c>
      <c r="Q14" s="132">
        <f t="shared" si="1"/>
        <v>91</v>
      </c>
      <c r="R14" s="132">
        <f t="shared" si="2"/>
        <v>161</v>
      </c>
      <c r="S14" s="133">
        <f t="shared" si="3"/>
        <v>220.8632414598797</v>
      </c>
      <c r="T14" s="133" t="str">
        <f t="shared" si="4"/>
        <v/>
      </c>
      <c r="U14" s="134">
        <v>3</v>
      </c>
      <c r="V14" s="134" t="s">
        <v>20</v>
      </c>
      <c r="W14" s="128">
        <f t="shared" si="5"/>
        <v>1.3718213755272031</v>
      </c>
      <c r="X14" s="61">
        <f>T5</f>
        <v>44989</v>
      </c>
      <c r="Y14" s="66" t="str">
        <f t="shared" si="6"/>
        <v>k</v>
      </c>
      <c r="Z14" s="66">
        <f t="shared" si="7"/>
        <v>31</v>
      </c>
      <c r="AA14" s="66">
        <f t="shared" si="8"/>
        <v>0</v>
      </c>
      <c r="AB14" s="10" t="b">
        <f>IF(AA14=1,LOOKUP(Z14,'Meltzer-Faber'!A3:A63,'Meltzer-Faber'!B3:B63))</f>
        <v>0</v>
      </c>
      <c r="AC14" s="65" t="b">
        <f>IF(AA14=1,LOOKUP(Z14,'Meltzer-Faber'!A3:A63,'Meltzer-Faber'!C3:C63))</f>
        <v>0</v>
      </c>
      <c r="AD14" s="10" t="b">
        <f t="shared" si="9"/>
        <v>0</v>
      </c>
    </row>
    <row r="15" spans="2:30" s="10" customFormat="1" ht="20" customHeight="1">
      <c r="B15" s="172">
        <v>1992002</v>
      </c>
      <c r="C15" s="175">
        <v>59</v>
      </c>
      <c r="D15" s="159">
        <v>58.57</v>
      </c>
      <c r="E15" s="160" t="s">
        <v>93</v>
      </c>
      <c r="F15" s="161">
        <v>33830</v>
      </c>
      <c r="G15" s="162">
        <v>4</v>
      </c>
      <c r="H15" s="163" t="s">
        <v>104</v>
      </c>
      <c r="I15" s="163" t="s">
        <v>64</v>
      </c>
      <c r="J15" s="164">
        <v>-86</v>
      </c>
      <c r="K15" s="177">
        <v>86</v>
      </c>
      <c r="L15" s="178">
        <v>88</v>
      </c>
      <c r="M15" s="168">
        <v>103</v>
      </c>
      <c r="N15" s="98">
        <v>106</v>
      </c>
      <c r="O15" s="97">
        <v>108</v>
      </c>
      <c r="P15" s="86">
        <f t="shared" si="0"/>
        <v>88</v>
      </c>
      <c r="Q15" s="132">
        <f t="shared" si="1"/>
        <v>108</v>
      </c>
      <c r="R15" s="132">
        <f t="shared" si="2"/>
        <v>196</v>
      </c>
      <c r="S15" s="133">
        <f t="shared" si="3"/>
        <v>269.48132015120621</v>
      </c>
      <c r="T15" s="133" t="str">
        <f t="shared" si="4"/>
        <v/>
      </c>
      <c r="U15" s="134">
        <v>1</v>
      </c>
      <c r="V15" s="134"/>
      <c r="W15" s="128">
        <f t="shared" si="5"/>
        <v>1.3749046946490111</v>
      </c>
      <c r="X15" s="61">
        <f>T5</f>
        <v>44989</v>
      </c>
      <c r="Y15" s="66" t="str">
        <f t="shared" si="6"/>
        <v>k</v>
      </c>
      <c r="Z15" s="66">
        <f t="shared" si="7"/>
        <v>31</v>
      </c>
      <c r="AA15" s="66">
        <f t="shared" si="8"/>
        <v>0</v>
      </c>
      <c r="AB15" s="10" t="b">
        <f>IF(AA15=1,LOOKUP(Z15,'Meltzer-Faber'!A3:A63,'Meltzer-Faber'!B3:B63))</f>
        <v>0</v>
      </c>
      <c r="AC15" s="65" t="b">
        <f>IF(AA15=1,LOOKUP(Z15,'Meltzer-Faber'!A3:A63,'Meltzer-Faber'!C3:C63))</f>
        <v>0</v>
      </c>
      <c r="AD15" s="10" t="b">
        <f t="shared" si="9"/>
        <v>0</v>
      </c>
    </row>
    <row r="16" spans="2:30" s="10" customFormat="1" ht="20" customHeight="1">
      <c r="B16" s="156"/>
      <c r="C16" s="90"/>
      <c r="D16" s="91"/>
      <c r="E16" s="92"/>
      <c r="F16" s="93"/>
      <c r="G16" s="94"/>
      <c r="H16" s="95"/>
      <c r="I16" s="95"/>
      <c r="J16" s="96"/>
      <c r="K16" s="98"/>
      <c r="L16" s="98"/>
      <c r="M16" s="98"/>
      <c r="N16" s="98"/>
      <c r="O16" s="97"/>
      <c r="P16" s="86">
        <f t="shared" si="0"/>
        <v>0</v>
      </c>
      <c r="Q16" s="132">
        <f t="shared" si="1"/>
        <v>0</v>
      </c>
      <c r="R16" s="132">
        <f t="shared" si="2"/>
        <v>0</v>
      </c>
      <c r="S16" s="133" t="str">
        <f t="shared" si="3"/>
        <v/>
      </c>
      <c r="T16" s="133" t="str">
        <f t="shared" si="4"/>
        <v/>
      </c>
      <c r="U16" s="134"/>
      <c r="V16" s="134"/>
      <c r="W16" s="128" t="str">
        <f t="shared" si="5"/>
        <v/>
      </c>
      <c r="X16" s="61">
        <f>T5</f>
        <v>44989</v>
      </c>
      <c r="Y16" s="66" t="b">
        <f t="shared" si="6"/>
        <v>0</v>
      </c>
      <c r="Z16" s="66">
        <f t="shared" si="7"/>
        <v>0</v>
      </c>
      <c r="AA16" s="66">
        <f t="shared" si="8"/>
        <v>0</v>
      </c>
      <c r="AB16" s="10" t="b">
        <f>IF(AA16=1,LOOKUP(Z16,'Meltzer-Faber'!A3:A63,'Meltzer-Faber'!B3:B63))</f>
        <v>0</v>
      </c>
      <c r="AC16" s="65" t="b">
        <f>IF(AA16=1,LOOKUP(Z16,'Meltzer-Faber'!A3:A63,'Meltzer-Faber'!C3:C63))</f>
        <v>0</v>
      </c>
      <c r="AD16" s="10" t="str">
        <f t="shared" si="9"/>
        <v/>
      </c>
    </row>
    <row r="17" spans="2:30" s="10" customFormat="1" ht="20" customHeight="1">
      <c r="B17" s="83"/>
      <c r="C17" s="99"/>
      <c r="D17" s="100"/>
      <c r="E17" s="101"/>
      <c r="F17" s="102"/>
      <c r="G17" s="103"/>
      <c r="H17" s="104"/>
      <c r="I17" s="105"/>
      <c r="J17" s="106"/>
      <c r="K17" s="107"/>
      <c r="L17" s="107"/>
      <c r="M17" s="107"/>
      <c r="N17" s="107"/>
      <c r="O17" s="107"/>
      <c r="P17" s="86">
        <f t="shared" si="0"/>
        <v>0</v>
      </c>
      <c r="Q17" s="132">
        <f t="shared" si="1"/>
        <v>0</v>
      </c>
      <c r="R17" s="132">
        <f t="shared" si="2"/>
        <v>0</v>
      </c>
      <c r="S17" s="133" t="str">
        <f t="shared" si="3"/>
        <v/>
      </c>
      <c r="T17" s="133" t="str">
        <f t="shared" si="4"/>
        <v/>
      </c>
      <c r="U17" s="134"/>
      <c r="V17" s="134"/>
      <c r="W17" s="128" t="str">
        <f t="shared" si="5"/>
        <v/>
      </c>
      <c r="X17" s="61">
        <f>T5</f>
        <v>44989</v>
      </c>
      <c r="Y17" s="66" t="b">
        <f t="shared" si="6"/>
        <v>0</v>
      </c>
      <c r="Z17" s="66">
        <f t="shared" si="7"/>
        <v>0</v>
      </c>
      <c r="AA17" s="66">
        <f t="shared" si="8"/>
        <v>0</v>
      </c>
      <c r="AB17" s="10" t="b">
        <f>IF(AA17=1,LOOKUP(Z17,'Meltzer-Faber'!A3:A63,'Meltzer-Faber'!B3:B63))</f>
        <v>0</v>
      </c>
      <c r="AC17" s="65" t="b">
        <f>IF(AA17=1,LOOKUP(Z17,'Meltzer-Faber'!A3:A63,'Meltzer-Faber'!C3:C63))</f>
        <v>0</v>
      </c>
      <c r="AD17" s="10" t="str">
        <f t="shared" si="9"/>
        <v/>
      </c>
    </row>
    <row r="18" spans="2:30" s="10" customFormat="1" ht="20" customHeight="1">
      <c r="B18" s="83"/>
      <c r="C18" s="99"/>
      <c r="D18" s="100"/>
      <c r="E18" s="101"/>
      <c r="F18" s="108"/>
      <c r="G18" s="103"/>
      <c r="H18" s="109"/>
      <c r="I18" s="105"/>
      <c r="J18" s="106"/>
      <c r="K18" s="107"/>
      <c r="L18" s="107"/>
      <c r="M18" s="107"/>
      <c r="N18" s="107"/>
      <c r="O18" s="107"/>
      <c r="P18" s="86">
        <f t="shared" si="0"/>
        <v>0</v>
      </c>
      <c r="Q18" s="132">
        <f t="shared" si="1"/>
        <v>0</v>
      </c>
      <c r="R18" s="132">
        <f t="shared" si="2"/>
        <v>0</v>
      </c>
      <c r="S18" s="133" t="str">
        <f t="shared" si="3"/>
        <v/>
      </c>
      <c r="T18" s="133" t="str">
        <f t="shared" si="4"/>
        <v/>
      </c>
      <c r="U18" s="134" t="s">
        <v>20</v>
      </c>
      <c r="V18" s="134" t="s">
        <v>20</v>
      </c>
      <c r="W18" s="128" t="str">
        <f t="shared" si="5"/>
        <v/>
      </c>
      <c r="X18" s="61">
        <f>T5</f>
        <v>44989</v>
      </c>
      <c r="Y18" s="66" t="b">
        <f t="shared" si="6"/>
        <v>0</v>
      </c>
      <c r="Z18" s="66">
        <f t="shared" si="7"/>
        <v>0</v>
      </c>
      <c r="AA18" s="66">
        <f t="shared" si="8"/>
        <v>0</v>
      </c>
      <c r="AB18" s="10" t="b">
        <f>IF(AA18=1,LOOKUP(Z18,'Meltzer-Faber'!A3:A63,'Meltzer-Faber'!B3:B63))</f>
        <v>0</v>
      </c>
      <c r="AC18" s="65" t="b">
        <f>IF(AA18=1,LOOKUP(Z18,'Meltzer-Faber'!A3:A63,'Meltzer-Faber'!C3:C63))</f>
        <v>0</v>
      </c>
      <c r="AD18" s="10" t="str">
        <f t="shared" si="9"/>
        <v/>
      </c>
    </row>
    <row r="19" spans="2:30" s="10" customFormat="1" ht="20" customHeight="1">
      <c r="B19" s="83"/>
      <c r="C19" s="99"/>
      <c r="D19" s="110"/>
      <c r="E19" s="101"/>
      <c r="F19" s="111"/>
      <c r="G19" s="101"/>
      <c r="H19" s="112"/>
      <c r="I19" s="113"/>
      <c r="J19" s="106"/>
      <c r="K19" s="107"/>
      <c r="L19" s="107"/>
      <c r="M19" s="107"/>
      <c r="N19" s="107"/>
      <c r="O19" s="107"/>
      <c r="P19" s="86">
        <f t="shared" si="0"/>
        <v>0</v>
      </c>
      <c r="Q19" s="132">
        <f t="shared" si="1"/>
        <v>0</v>
      </c>
      <c r="R19" s="132">
        <f t="shared" si="2"/>
        <v>0</v>
      </c>
      <c r="S19" s="133" t="str">
        <f t="shared" si="3"/>
        <v/>
      </c>
      <c r="T19" s="133" t="str">
        <f t="shared" si="4"/>
        <v/>
      </c>
      <c r="U19" s="134"/>
      <c r="V19" s="134"/>
      <c r="W19" s="128" t="str">
        <f t="shared" si="5"/>
        <v/>
      </c>
      <c r="X19" s="61">
        <f>T5</f>
        <v>44989</v>
      </c>
      <c r="Y19" s="66" t="b">
        <f t="shared" si="6"/>
        <v>0</v>
      </c>
      <c r="Z19" s="66">
        <f t="shared" si="7"/>
        <v>0</v>
      </c>
      <c r="AA19" s="66">
        <f t="shared" si="8"/>
        <v>0</v>
      </c>
      <c r="AB19" s="10" t="b">
        <f>IF(AA19=1,LOOKUP(Z19,'Meltzer-Faber'!A3:A63,'Meltzer-Faber'!B3:B63))</f>
        <v>0</v>
      </c>
      <c r="AC19" s="65" t="b">
        <f>IF(AA19=1,LOOKUP(Z19,'Meltzer-Faber'!A3:A63,'Meltzer-Faber'!C3:C63))</f>
        <v>0</v>
      </c>
      <c r="AD19" s="10" t="str">
        <f t="shared" si="9"/>
        <v/>
      </c>
    </row>
    <row r="20" spans="2:30" s="10" customFormat="1" ht="20" customHeight="1">
      <c r="B20" s="83"/>
      <c r="C20" s="99"/>
      <c r="D20" s="114"/>
      <c r="E20" s="101"/>
      <c r="F20" s="115"/>
      <c r="G20" s="116"/>
      <c r="H20" s="117"/>
      <c r="I20" s="117"/>
      <c r="J20" s="106"/>
      <c r="K20" s="107"/>
      <c r="L20" s="107"/>
      <c r="M20" s="107"/>
      <c r="N20" s="107"/>
      <c r="O20" s="107"/>
      <c r="P20" s="86">
        <f t="shared" si="0"/>
        <v>0</v>
      </c>
      <c r="Q20" s="132">
        <f t="shared" si="1"/>
        <v>0</v>
      </c>
      <c r="R20" s="132">
        <f t="shared" si="2"/>
        <v>0</v>
      </c>
      <c r="S20" s="133" t="str">
        <f t="shared" si="3"/>
        <v/>
      </c>
      <c r="T20" s="133" t="str">
        <f t="shared" si="4"/>
        <v/>
      </c>
      <c r="U20" s="134"/>
      <c r="V20" s="134"/>
      <c r="W20" s="128" t="str">
        <f t="shared" si="5"/>
        <v/>
      </c>
      <c r="X20" s="61">
        <f>T5</f>
        <v>44989</v>
      </c>
      <c r="Y20" s="66" t="b">
        <f t="shared" si="6"/>
        <v>0</v>
      </c>
      <c r="Z20" s="66">
        <f t="shared" si="7"/>
        <v>0</v>
      </c>
      <c r="AA20" s="66">
        <f t="shared" si="8"/>
        <v>0</v>
      </c>
      <c r="AB20" s="10" t="b">
        <f>IF(AA20=1,LOOKUP(Z20,'Meltzer-Faber'!A3:A63,'Meltzer-Faber'!B3:B63))</f>
        <v>0</v>
      </c>
      <c r="AC20" s="65" t="b">
        <f>IF(AA20=1,LOOKUP(Z20,'Meltzer-Faber'!A3:A63,'Meltzer-Faber'!C3:C63))</f>
        <v>0</v>
      </c>
      <c r="AD20" s="10" t="str">
        <f t="shared" si="9"/>
        <v/>
      </c>
    </row>
    <row r="21" spans="2:30" s="10" customFormat="1" ht="20" customHeight="1">
      <c r="B21" s="83"/>
      <c r="C21" s="99"/>
      <c r="D21" s="110"/>
      <c r="E21" s="101"/>
      <c r="F21" s="111"/>
      <c r="G21" s="101"/>
      <c r="H21" s="112"/>
      <c r="I21" s="113"/>
      <c r="J21" s="106"/>
      <c r="K21" s="107"/>
      <c r="L21" s="107"/>
      <c r="M21" s="107"/>
      <c r="N21" s="107"/>
      <c r="O21" s="107"/>
      <c r="P21" s="86">
        <f t="shared" si="0"/>
        <v>0</v>
      </c>
      <c r="Q21" s="132">
        <f t="shared" si="1"/>
        <v>0</v>
      </c>
      <c r="R21" s="132">
        <f t="shared" si="2"/>
        <v>0</v>
      </c>
      <c r="S21" s="133" t="str">
        <f t="shared" si="3"/>
        <v/>
      </c>
      <c r="T21" s="133" t="str">
        <f t="shared" si="4"/>
        <v/>
      </c>
      <c r="U21" s="134"/>
      <c r="V21" s="134"/>
      <c r="W21" s="128" t="str">
        <f t="shared" si="5"/>
        <v/>
      </c>
      <c r="X21" s="61">
        <f>T5</f>
        <v>44989</v>
      </c>
      <c r="Y21" s="66" t="b">
        <f t="shared" si="6"/>
        <v>0</v>
      </c>
      <c r="Z21" s="66">
        <f t="shared" si="7"/>
        <v>0</v>
      </c>
      <c r="AA21" s="66">
        <f t="shared" si="8"/>
        <v>0</v>
      </c>
      <c r="AB21" s="10" t="b">
        <f>IF(AA21=1,LOOKUP(Z21,'Meltzer-Faber'!A3:A63,'Meltzer-Faber'!B3:B63))</f>
        <v>0</v>
      </c>
      <c r="AC21" s="65" t="b">
        <f>IF(AA21=1,LOOKUP(Z21,'Meltzer-Faber'!A3:A63,'Meltzer-Faber'!C3:C63))</f>
        <v>0</v>
      </c>
      <c r="AD21" s="10" t="str">
        <f t="shared" si="9"/>
        <v/>
      </c>
    </row>
    <row r="22" spans="2:30" s="10" customFormat="1" ht="20" customHeight="1">
      <c r="B22" s="83"/>
      <c r="C22" s="99"/>
      <c r="D22" s="114"/>
      <c r="E22" s="101"/>
      <c r="F22" s="115"/>
      <c r="G22" s="116"/>
      <c r="H22" s="117"/>
      <c r="I22" s="117"/>
      <c r="J22" s="106"/>
      <c r="K22" s="107"/>
      <c r="L22" s="107"/>
      <c r="M22" s="107"/>
      <c r="N22" s="107"/>
      <c r="O22" s="107"/>
      <c r="P22" s="86">
        <f t="shared" si="0"/>
        <v>0</v>
      </c>
      <c r="Q22" s="132">
        <f t="shared" si="1"/>
        <v>0</v>
      </c>
      <c r="R22" s="132">
        <f t="shared" si="2"/>
        <v>0</v>
      </c>
      <c r="S22" s="133" t="str">
        <f t="shared" si="3"/>
        <v/>
      </c>
      <c r="T22" s="133" t="str">
        <f t="shared" si="4"/>
        <v/>
      </c>
      <c r="U22" s="134"/>
      <c r="V22" s="134"/>
      <c r="W22" s="128" t="str">
        <f t="shared" si="5"/>
        <v/>
      </c>
      <c r="X22" s="61">
        <f>T5</f>
        <v>44989</v>
      </c>
      <c r="Y22" s="66" t="b">
        <f t="shared" si="6"/>
        <v>0</v>
      </c>
      <c r="Z22" s="66">
        <f t="shared" si="7"/>
        <v>0</v>
      </c>
      <c r="AA22" s="66">
        <f t="shared" si="8"/>
        <v>0</v>
      </c>
      <c r="AB22" s="10" t="b">
        <f>IF(AA22=1,LOOKUP(Z22,'Meltzer-Faber'!A3:A63,'Meltzer-Faber'!B3:B63))</f>
        <v>0</v>
      </c>
      <c r="AC22" s="65" t="b">
        <f>IF(AA22=1,LOOKUP(Z22,'Meltzer-Faber'!A3:A63,'Meltzer-Faber'!C3:C63))</f>
        <v>0</v>
      </c>
      <c r="AD22" s="10" t="str">
        <f t="shared" si="9"/>
        <v/>
      </c>
    </row>
    <row r="23" spans="2:30" s="10" customFormat="1" ht="20" customHeight="1">
      <c r="B23" s="83"/>
      <c r="C23" s="99"/>
      <c r="D23" s="114"/>
      <c r="E23" s="101"/>
      <c r="F23" s="118"/>
      <c r="G23" s="116"/>
      <c r="H23" s="117"/>
      <c r="I23" s="117"/>
      <c r="J23" s="106"/>
      <c r="K23" s="107"/>
      <c r="L23" s="107"/>
      <c r="M23" s="107"/>
      <c r="N23" s="107"/>
      <c r="O23" s="107"/>
      <c r="P23" s="86">
        <f t="shared" si="0"/>
        <v>0</v>
      </c>
      <c r="Q23" s="132">
        <f t="shared" si="1"/>
        <v>0</v>
      </c>
      <c r="R23" s="132">
        <f t="shared" si="2"/>
        <v>0</v>
      </c>
      <c r="S23" s="133" t="str">
        <f t="shared" si="3"/>
        <v/>
      </c>
      <c r="T23" s="133" t="str">
        <f t="shared" si="4"/>
        <v/>
      </c>
      <c r="U23" s="134"/>
      <c r="V23" s="134"/>
      <c r="W23" s="128" t="str">
        <f t="shared" si="5"/>
        <v/>
      </c>
      <c r="X23" s="61">
        <f>T5</f>
        <v>44989</v>
      </c>
      <c r="Y23" s="66" t="b">
        <f t="shared" si="6"/>
        <v>0</v>
      </c>
      <c r="Z23" s="66">
        <f t="shared" si="7"/>
        <v>0</v>
      </c>
      <c r="AA23" s="66">
        <f t="shared" si="8"/>
        <v>0</v>
      </c>
      <c r="AB23" s="10" t="b">
        <f>IF(AA23=1,LOOKUP(Z23,'Meltzer-Faber'!A3:A63,'Meltzer-Faber'!B3:B63))</f>
        <v>0</v>
      </c>
      <c r="AC23" s="65" t="b">
        <f>IF(AA23=1,LOOKUP(Z23,'Meltzer-Faber'!A3:A63,'Meltzer-Faber'!C3:C63))</f>
        <v>0</v>
      </c>
      <c r="AD23" s="10" t="str">
        <f t="shared" si="9"/>
        <v/>
      </c>
    </row>
    <row r="24" spans="2:30" s="10" customFormat="1" ht="20" customHeight="1">
      <c r="B24" s="84"/>
      <c r="C24" s="119"/>
      <c r="D24" s="120"/>
      <c r="E24" s="121"/>
      <c r="F24" s="122"/>
      <c r="G24" s="121"/>
      <c r="H24" s="123"/>
      <c r="I24" s="124"/>
      <c r="J24" s="125"/>
      <c r="K24" s="126"/>
      <c r="L24" s="126"/>
      <c r="M24" s="126"/>
      <c r="N24" s="126"/>
      <c r="O24" s="126"/>
      <c r="P24" s="87">
        <f t="shared" si="0"/>
        <v>0</v>
      </c>
      <c r="Q24" s="135">
        <f t="shared" si="1"/>
        <v>0</v>
      </c>
      <c r="R24" s="135">
        <f t="shared" si="2"/>
        <v>0</v>
      </c>
      <c r="S24" s="136" t="str">
        <f t="shared" si="3"/>
        <v/>
      </c>
      <c r="T24" s="136" t="str">
        <f t="shared" si="4"/>
        <v/>
      </c>
      <c r="U24" s="137"/>
      <c r="V24" s="137"/>
      <c r="W24" s="128" t="str">
        <f t="shared" si="5"/>
        <v/>
      </c>
      <c r="X24" s="61">
        <f>T5</f>
        <v>44989</v>
      </c>
      <c r="Y24" s="66" t="b">
        <f t="shared" si="6"/>
        <v>0</v>
      </c>
      <c r="Z24" s="66">
        <f t="shared" si="7"/>
        <v>0</v>
      </c>
      <c r="AA24" s="66">
        <f t="shared" si="8"/>
        <v>0</v>
      </c>
      <c r="AB24" s="10" t="b">
        <f>IF(AA24=1,LOOKUP(Z24,'Meltzer-Faber'!A3:A63,'Meltzer-Faber'!B3:B63))</f>
        <v>0</v>
      </c>
      <c r="AC24" s="65" t="b">
        <f>IF(AA24=1,LOOKUP(Z24,'Meltzer-Faber'!A3:A63,'Meltzer-Faber'!C3:C63))</f>
        <v>0</v>
      </c>
      <c r="AD24" s="10" t="str">
        <f t="shared" si="9"/>
        <v/>
      </c>
    </row>
    <row r="25" spans="2:30" s="7" customFormat="1" ht="19" customHeight="1">
      <c r="C25" s="12"/>
      <c r="D25" s="13"/>
      <c r="E25" s="14"/>
      <c r="F25" s="15"/>
      <c r="G25" s="15"/>
      <c r="H25" s="12"/>
      <c r="I25" s="12"/>
      <c r="J25" s="16"/>
      <c r="K25" s="16"/>
      <c r="L25" s="16"/>
      <c r="M25" s="16"/>
      <c r="N25" s="16"/>
      <c r="O25" s="16"/>
      <c r="P25" s="12"/>
      <c r="Q25" s="12"/>
      <c r="R25" s="12"/>
      <c r="S25" s="17"/>
      <c r="T25" s="17"/>
      <c r="U25" s="17"/>
      <c r="V25" s="31"/>
      <c r="W25" s="8"/>
      <c r="X25" s="62"/>
    </row>
    <row r="26" spans="2:30" customFormat="1" ht="21" customHeight="1"/>
    <row r="27" spans="2:30" customFormat="1" ht="23" customHeight="1">
      <c r="B27" s="222" t="s">
        <v>48</v>
      </c>
      <c r="C27" s="223"/>
      <c r="D27" s="75" t="s">
        <v>47</v>
      </c>
      <c r="E27" s="226" t="s">
        <v>6</v>
      </c>
      <c r="F27" s="227"/>
      <c r="G27" s="228"/>
      <c r="H27" s="76" t="s">
        <v>57</v>
      </c>
      <c r="I27" s="77"/>
      <c r="J27" s="224" t="s">
        <v>48</v>
      </c>
      <c r="K27" s="225"/>
      <c r="L27" s="225"/>
      <c r="M27" s="82" t="s">
        <v>47</v>
      </c>
      <c r="N27" s="229" t="s">
        <v>6</v>
      </c>
      <c r="O27" s="230"/>
      <c r="P27" s="230"/>
      <c r="Q27" s="231"/>
      <c r="R27" s="229" t="s">
        <v>57</v>
      </c>
      <c r="S27" s="232"/>
      <c r="T27" s="73"/>
      <c r="U27" s="73"/>
      <c r="V27" s="73"/>
      <c r="X27" s="4"/>
      <c r="Y27" s="4"/>
      <c r="Z27" s="4"/>
      <c r="AA27" s="1"/>
      <c r="AC27" s="44"/>
      <c r="AD27" s="44"/>
    </row>
    <row r="28" spans="2:30" s="6" customFormat="1" ht="20" customHeight="1">
      <c r="B28" s="198" t="s">
        <v>49</v>
      </c>
      <c r="C28" s="199"/>
      <c r="D28" s="153">
        <v>1972001</v>
      </c>
      <c r="E28" s="193" t="s">
        <v>72</v>
      </c>
      <c r="F28" s="194"/>
      <c r="G28" s="195"/>
      <c r="H28" s="78" t="s">
        <v>65</v>
      </c>
      <c r="I28" s="79"/>
      <c r="J28" s="200" t="s">
        <v>50</v>
      </c>
      <c r="K28" s="201"/>
      <c r="L28" s="201"/>
      <c r="M28" s="149">
        <v>1960001</v>
      </c>
      <c r="N28" s="189" t="s">
        <v>73</v>
      </c>
      <c r="O28" s="190"/>
      <c r="P28" s="190"/>
      <c r="Q28" s="191"/>
      <c r="R28" s="189" t="s">
        <v>60</v>
      </c>
      <c r="S28" s="192"/>
      <c r="AA28" s="1"/>
      <c r="AC28" s="74"/>
      <c r="AD28" s="74"/>
    </row>
    <row r="29" spans="2:30" s="6" customFormat="1" ht="21" customHeight="1">
      <c r="B29" s="198" t="s">
        <v>51</v>
      </c>
      <c r="C29" s="199"/>
      <c r="D29" s="153">
        <v>1944002</v>
      </c>
      <c r="E29" s="193" t="s">
        <v>86</v>
      </c>
      <c r="F29" s="194"/>
      <c r="G29" s="195"/>
      <c r="H29" s="78" t="s">
        <v>64</v>
      </c>
      <c r="I29" s="79"/>
      <c r="J29" s="200" t="s">
        <v>52</v>
      </c>
      <c r="K29" s="201"/>
      <c r="L29" s="201"/>
      <c r="M29" s="150">
        <v>1955001</v>
      </c>
      <c r="N29" s="189" t="s">
        <v>74</v>
      </c>
      <c r="O29" s="190"/>
      <c r="P29" s="190"/>
      <c r="Q29" s="191"/>
      <c r="R29" s="189" t="s">
        <v>64</v>
      </c>
      <c r="S29" s="192"/>
      <c r="AC29" s="74"/>
      <c r="AD29" s="74"/>
    </row>
    <row r="30" spans="2:30" s="6" customFormat="1" ht="19" customHeight="1">
      <c r="B30" s="198" t="s">
        <v>51</v>
      </c>
      <c r="C30" s="199"/>
      <c r="D30" s="153">
        <v>1994001</v>
      </c>
      <c r="E30" s="193" t="s">
        <v>78</v>
      </c>
      <c r="F30" s="194"/>
      <c r="G30" s="195"/>
      <c r="H30" s="78" t="s">
        <v>64</v>
      </c>
      <c r="I30" s="79"/>
      <c r="J30" s="200" t="s">
        <v>52</v>
      </c>
      <c r="K30" s="201"/>
      <c r="L30" s="201"/>
      <c r="M30" s="150">
        <v>1961001</v>
      </c>
      <c r="N30" s="189" t="s">
        <v>75</v>
      </c>
      <c r="O30" s="190"/>
      <c r="P30" s="190"/>
      <c r="Q30" s="191"/>
      <c r="R30" s="189" t="s">
        <v>63</v>
      </c>
      <c r="S30" s="192"/>
      <c r="AC30" s="74"/>
      <c r="AD30" s="74"/>
    </row>
    <row r="31" spans="2:30" s="6" customFormat="1" ht="21" customHeight="1">
      <c r="B31" s="198" t="s">
        <v>51</v>
      </c>
      <c r="C31" s="199"/>
      <c r="D31" s="153">
        <v>1991020</v>
      </c>
      <c r="E31" s="193" t="s">
        <v>71</v>
      </c>
      <c r="F31" s="194"/>
      <c r="G31" s="195"/>
      <c r="H31" s="78" t="s">
        <v>60</v>
      </c>
      <c r="I31" s="79"/>
      <c r="J31" s="200" t="s">
        <v>53</v>
      </c>
      <c r="K31" s="201"/>
      <c r="L31" s="201"/>
      <c r="M31" s="150">
        <v>1964002</v>
      </c>
      <c r="N31" s="189" t="s">
        <v>76</v>
      </c>
      <c r="O31" s="190"/>
      <c r="P31" s="190"/>
      <c r="Q31" s="191"/>
      <c r="R31" s="189" t="s">
        <v>60</v>
      </c>
      <c r="S31" s="192"/>
      <c r="Y31" s="6" t="s">
        <v>20</v>
      </c>
      <c r="AC31" s="74"/>
      <c r="AD31" s="74"/>
    </row>
    <row r="32" spans="2:30" s="6" customFormat="1" ht="20" customHeight="1">
      <c r="B32" s="198" t="s">
        <v>51</v>
      </c>
      <c r="C32" s="199"/>
      <c r="D32" s="153"/>
      <c r="E32" s="193"/>
      <c r="F32" s="194"/>
      <c r="G32" s="195"/>
      <c r="H32" s="78"/>
      <c r="I32" s="79"/>
      <c r="J32" s="200" t="s">
        <v>56</v>
      </c>
      <c r="K32" s="201"/>
      <c r="L32" s="201"/>
      <c r="M32" s="150">
        <v>1947002</v>
      </c>
      <c r="N32" s="189" t="s">
        <v>68</v>
      </c>
      <c r="O32" s="190"/>
      <c r="P32" s="190"/>
      <c r="Q32" s="191"/>
      <c r="R32" s="189" t="s">
        <v>62</v>
      </c>
      <c r="S32" s="192"/>
      <c r="AC32" s="74"/>
      <c r="AD32" s="74"/>
    </row>
    <row r="33" spans="2:30" ht="19" customHeight="1">
      <c r="B33" s="198" t="s">
        <v>51</v>
      </c>
      <c r="C33" s="199"/>
      <c r="D33" s="153"/>
      <c r="E33" s="193"/>
      <c r="F33" s="194"/>
      <c r="G33" s="195"/>
      <c r="H33" s="78"/>
      <c r="J33" s="200" t="s">
        <v>56</v>
      </c>
      <c r="K33" s="201"/>
      <c r="L33" s="201"/>
      <c r="M33" s="150">
        <v>1952001</v>
      </c>
      <c r="N33" s="189" t="s">
        <v>77</v>
      </c>
      <c r="O33" s="190"/>
      <c r="P33" s="190"/>
      <c r="Q33" s="191"/>
      <c r="R33" s="189" t="s">
        <v>60</v>
      </c>
      <c r="S33" s="192"/>
      <c r="T33" s="4"/>
      <c r="U33" s="4"/>
      <c r="V33" s="4"/>
      <c r="AC33" s="3"/>
      <c r="AD33" s="3"/>
    </row>
    <row r="34" spans="2:30" ht="20" customHeight="1">
      <c r="B34" s="198" t="s">
        <v>55</v>
      </c>
      <c r="C34" s="199"/>
      <c r="D34" s="153">
        <v>1968001</v>
      </c>
      <c r="E34" s="193" t="s">
        <v>79</v>
      </c>
      <c r="F34" s="194"/>
      <c r="G34" s="195"/>
      <c r="H34" s="78" t="s">
        <v>63</v>
      </c>
      <c r="J34" s="200" t="s">
        <v>54</v>
      </c>
      <c r="K34" s="201"/>
      <c r="L34" s="201"/>
      <c r="M34" s="150"/>
      <c r="N34" s="189"/>
      <c r="O34" s="190"/>
      <c r="P34" s="190"/>
      <c r="Q34" s="191"/>
      <c r="R34" s="189"/>
      <c r="S34" s="192"/>
      <c r="T34" s="4"/>
      <c r="U34" s="4"/>
      <c r="V34" s="4"/>
      <c r="AC34" s="3"/>
      <c r="AD34" s="3"/>
    </row>
    <row r="35" spans="2:30" ht="20" customHeight="1">
      <c r="B35" s="212"/>
      <c r="C35" s="213"/>
      <c r="D35" s="154"/>
      <c r="E35" s="216"/>
      <c r="F35" s="217"/>
      <c r="G35" s="218"/>
      <c r="H35" s="80"/>
      <c r="J35" s="214" t="s">
        <v>54</v>
      </c>
      <c r="K35" s="215"/>
      <c r="L35" s="215"/>
      <c r="M35" s="151"/>
      <c r="N35" s="219"/>
      <c r="O35" s="220"/>
      <c r="P35" s="220"/>
      <c r="Q35" s="221"/>
      <c r="R35" s="219"/>
      <c r="S35" s="242"/>
      <c r="T35" s="4"/>
      <c r="U35" s="4"/>
      <c r="V35" s="4"/>
      <c r="AC35" s="3"/>
      <c r="AD35" s="3"/>
    </row>
    <row r="36" spans="2:30" ht="20" customHeight="1">
      <c r="B36" s="198"/>
      <c r="C36" s="199"/>
      <c r="D36" s="153"/>
      <c r="E36" s="193"/>
      <c r="F36" s="194"/>
      <c r="G36" s="195"/>
      <c r="H36" s="78"/>
      <c r="J36" s="200" t="s">
        <v>54</v>
      </c>
      <c r="K36" s="201"/>
      <c r="L36" s="201"/>
      <c r="M36" s="150"/>
      <c r="N36" s="189"/>
      <c r="O36" s="190"/>
      <c r="P36" s="190"/>
      <c r="Q36" s="191"/>
      <c r="R36" s="189"/>
      <c r="S36" s="192"/>
      <c r="T36" s="4"/>
      <c r="U36" s="4"/>
      <c r="V36" s="4"/>
      <c r="AC36" s="3"/>
      <c r="AD36" s="3"/>
    </row>
    <row r="37" spans="2:30" ht="20" customHeight="1">
      <c r="B37" s="202"/>
      <c r="C37" s="203"/>
      <c r="D37" s="155"/>
      <c r="E37" s="206"/>
      <c r="F37" s="207"/>
      <c r="G37" s="208"/>
      <c r="H37" s="81"/>
      <c r="J37" s="204"/>
      <c r="K37" s="205"/>
      <c r="L37" s="205"/>
      <c r="M37" s="152"/>
      <c r="N37" s="209"/>
      <c r="O37" s="210"/>
      <c r="P37" s="210"/>
      <c r="Q37" s="211"/>
      <c r="R37" s="209"/>
      <c r="S37" s="243"/>
      <c r="T37" s="4"/>
      <c r="U37" s="4"/>
      <c r="V37" s="4"/>
      <c r="AC37" s="3"/>
      <c r="AD37" s="3"/>
    </row>
    <row r="38" spans="2:30" ht="19" customHeight="1">
      <c r="B38" s="196"/>
      <c r="C38" s="196"/>
      <c r="D38" s="197"/>
      <c r="E38" s="197"/>
      <c r="F38" s="197"/>
      <c r="G38" s="197"/>
      <c r="H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4"/>
      <c r="U38" s="4"/>
      <c r="V38" s="4"/>
      <c r="AC38" s="3"/>
      <c r="AD38" s="3"/>
    </row>
    <row r="39" spans="2:30" ht="18" customHeight="1">
      <c r="B39" s="183" t="s">
        <v>58</v>
      </c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5"/>
      <c r="T39" s="4"/>
      <c r="U39" s="4"/>
      <c r="V39" s="4"/>
      <c r="AC39" s="3"/>
      <c r="AD39" s="3"/>
    </row>
    <row r="40" spans="2:30" ht="18" customHeight="1">
      <c r="B40" s="186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8"/>
      <c r="T40" s="4"/>
      <c r="U40" s="4"/>
      <c r="V40" s="4"/>
      <c r="AC40" s="3"/>
      <c r="AD40" s="3"/>
    </row>
  </sheetData>
  <mergeCells count="69">
    <mergeCell ref="O38:S38"/>
    <mergeCell ref="R31:S31"/>
    <mergeCell ref="R32:S32"/>
    <mergeCell ref="R33:S33"/>
    <mergeCell ref="R34:S34"/>
    <mergeCell ref="R35:S35"/>
    <mergeCell ref="R36:S36"/>
    <mergeCell ref="R37:S37"/>
    <mergeCell ref="B7:B8"/>
    <mergeCell ref="H1:R1"/>
    <mergeCell ref="H2:R2"/>
    <mergeCell ref="J5:M5"/>
    <mergeCell ref="O5:R5"/>
    <mergeCell ref="D5:H5"/>
    <mergeCell ref="N30:Q30"/>
    <mergeCell ref="R30:S30"/>
    <mergeCell ref="B28:C28"/>
    <mergeCell ref="J28:L28"/>
    <mergeCell ref="B27:C27"/>
    <mergeCell ref="J27:L27"/>
    <mergeCell ref="E27:G27"/>
    <mergeCell ref="N27:Q27"/>
    <mergeCell ref="R27:S27"/>
    <mergeCell ref="E28:G28"/>
    <mergeCell ref="B30:C30"/>
    <mergeCell ref="J30:L30"/>
    <mergeCell ref="B29:C29"/>
    <mergeCell ref="J29:L29"/>
    <mergeCell ref="E30:G30"/>
    <mergeCell ref="B32:C32"/>
    <mergeCell ref="J32:L32"/>
    <mergeCell ref="E32:G32"/>
    <mergeCell ref="N32:Q32"/>
    <mergeCell ref="B31:C31"/>
    <mergeCell ref="J31:L31"/>
    <mergeCell ref="E31:G31"/>
    <mergeCell ref="N31:Q31"/>
    <mergeCell ref="B34:C34"/>
    <mergeCell ref="J34:L34"/>
    <mergeCell ref="E34:G34"/>
    <mergeCell ref="N34:Q34"/>
    <mergeCell ref="B33:C33"/>
    <mergeCell ref="J33:L33"/>
    <mergeCell ref="E33:G33"/>
    <mergeCell ref="N33:Q33"/>
    <mergeCell ref="B37:C37"/>
    <mergeCell ref="J37:L37"/>
    <mergeCell ref="E37:G37"/>
    <mergeCell ref="N37:Q37"/>
    <mergeCell ref="B35:C35"/>
    <mergeCell ref="J35:L35"/>
    <mergeCell ref="E35:G35"/>
    <mergeCell ref="N35:Q35"/>
    <mergeCell ref="B39:S39"/>
    <mergeCell ref="B40:S40"/>
    <mergeCell ref="N28:Q28"/>
    <mergeCell ref="R28:S28"/>
    <mergeCell ref="E29:G29"/>
    <mergeCell ref="N29:Q29"/>
    <mergeCell ref="R29:S29"/>
    <mergeCell ref="B38:C38"/>
    <mergeCell ref="D38:E38"/>
    <mergeCell ref="F38:H38"/>
    <mergeCell ref="J38:L38"/>
    <mergeCell ref="M38:N38"/>
    <mergeCell ref="B36:C36"/>
    <mergeCell ref="J36:L36"/>
    <mergeCell ref="E36:G36"/>
    <mergeCell ref="N36:Q36"/>
  </mergeCells>
  <phoneticPr fontId="0" type="noConversion"/>
  <conditionalFormatting sqref="J22:O23 J17:O18 J20:O20">
    <cfRule type="cellIs" dxfId="87" priority="37" stopIfTrue="1" operator="between">
      <formula>1</formula>
      <formula>300</formula>
    </cfRule>
    <cfRule type="cellIs" dxfId="86" priority="38" stopIfTrue="1" operator="lessThanOrEqual">
      <formula>0</formula>
    </cfRule>
  </conditionalFormatting>
  <conditionalFormatting sqref="J21:O21">
    <cfRule type="cellIs" dxfId="85" priority="23" stopIfTrue="1" operator="between">
      <formula>1</formula>
      <formula>300</formula>
    </cfRule>
    <cfRule type="cellIs" dxfId="84" priority="24" stopIfTrue="1" operator="lessThanOrEqual">
      <formula>0</formula>
    </cfRule>
  </conditionalFormatting>
  <conditionalFormatting sqref="J16:O16">
    <cfRule type="cellIs" dxfId="83" priority="21" stopIfTrue="1" operator="between">
      <formula>1</formula>
      <formula>300</formula>
    </cfRule>
    <cfRule type="cellIs" dxfId="82" priority="22" stopIfTrue="1" operator="lessThanOrEqual">
      <formula>0</formula>
    </cfRule>
  </conditionalFormatting>
  <conditionalFormatting sqref="J12:O12">
    <cfRule type="cellIs" dxfId="81" priority="19" stopIfTrue="1" operator="between">
      <formula>1</formula>
      <formula>300</formula>
    </cfRule>
    <cfRule type="cellIs" dxfId="80" priority="20" stopIfTrue="1" operator="lessThanOrEqual">
      <formula>0</formula>
    </cfRule>
  </conditionalFormatting>
  <conditionalFormatting sqref="J24:O24">
    <cfRule type="cellIs" dxfId="79" priority="17" stopIfTrue="1" operator="between">
      <formula>1</formula>
      <formula>300</formula>
    </cfRule>
    <cfRule type="cellIs" dxfId="78" priority="18" stopIfTrue="1" operator="lessThanOrEqual">
      <formula>0</formula>
    </cfRule>
  </conditionalFormatting>
  <conditionalFormatting sqref="J19:O19">
    <cfRule type="cellIs" dxfId="77" priority="15" stopIfTrue="1" operator="between">
      <formula>1</formula>
      <formula>300</formula>
    </cfRule>
    <cfRule type="cellIs" dxfId="76" priority="16" stopIfTrue="1" operator="lessThanOrEqual">
      <formula>0</formula>
    </cfRule>
  </conditionalFormatting>
  <conditionalFormatting sqref="J11:O11">
    <cfRule type="cellIs" dxfId="75" priority="13" stopIfTrue="1" operator="between">
      <formula>1</formula>
      <formula>300</formula>
    </cfRule>
    <cfRule type="cellIs" dxfId="74" priority="14" stopIfTrue="1" operator="lessThanOrEqual">
      <formula>0</formula>
    </cfRule>
  </conditionalFormatting>
  <conditionalFormatting sqref="J10:O10">
    <cfRule type="cellIs" dxfId="73" priority="11" stopIfTrue="1" operator="between">
      <formula>1</formula>
      <formula>300</formula>
    </cfRule>
    <cfRule type="cellIs" dxfId="72" priority="12" stopIfTrue="1" operator="lessThanOrEqual">
      <formula>0</formula>
    </cfRule>
  </conditionalFormatting>
  <conditionalFormatting sqref="J13:O13">
    <cfRule type="cellIs" dxfId="71" priority="9" stopIfTrue="1" operator="between">
      <formula>1</formula>
      <formula>300</formula>
    </cfRule>
    <cfRule type="cellIs" dxfId="70" priority="10" stopIfTrue="1" operator="lessThanOrEqual">
      <formula>0</formula>
    </cfRule>
  </conditionalFormatting>
  <conditionalFormatting sqref="J14:O14">
    <cfRule type="cellIs" dxfId="69" priority="7" stopIfTrue="1" operator="between">
      <formula>1</formula>
      <formula>300</formula>
    </cfRule>
    <cfRule type="cellIs" dxfId="68" priority="8" stopIfTrue="1" operator="lessThanOrEqual">
      <formula>0</formula>
    </cfRule>
  </conditionalFormatting>
  <conditionalFormatting sqref="J15:O15">
    <cfRule type="cellIs" dxfId="67" priority="5" stopIfTrue="1" operator="between">
      <formula>1</formula>
      <formula>300</formula>
    </cfRule>
    <cfRule type="cellIs" dxfId="66" priority="6" stopIfTrue="1" operator="lessThanOrEqual">
      <formula>0</formula>
    </cfRule>
  </conditionalFormatting>
  <conditionalFormatting sqref="N9:O9">
    <cfRule type="cellIs" dxfId="65" priority="3" stopIfTrue="1" operator="between">
      <formula>1</formula>
      <formula>300</formula>
    </cfRule>
    <cfRule type="cellIs" dxfId="64" priority="4" stopIfTrue="1" operator="lessThanOrEqual">
      <formula>0</formula>
    </cfRule>
  </conditionalFormatting>
  <conditionalFormatting sqref="J9:M9">
    <cfRule type="cellIs" dxfId="63" priority="1" stopIfTrue="1" operator="between">
      <formula>1</formula>
      <formula>300</formula>
    </cfRule>
    <cfRule type="cellIs" dxfId="62" priority="2" stopIfTrue="1" operator="lessThanOrEqual">
      <formula>0</formula>
    </cfRule>
  </conditionalFormatting>
  <dataValidations count="4">
    <dataValidation type="list" allowBlank="1" showInputMessage="1" showErrorMessage="1" sqref="C17:C24" xr:uid="{B6571E32-DDEB-8645-BB57-294EE16AAAB2}">
      <formula1>"40,45,49,55,59,64,71,76,81,+81,87,+87,49,55,61,67,73,81,89,96,102,+102,109,+109"</formula1>
    </dataValidation>
    <dataValidation type="list" allowBlank="1" showInputMessage="1" showErrorMessage="1" sqref="E17:E24" xr:uid="{970FD921-F42D-484E-8B5E-6A2A190FE882}">
      <formula1>"UM,JM,SM,UK,JK,SK,M35,M40,M45,M50,M55,M60,M65,M70,M75,M80,M85,M90,K35,K40,K45,K50,K55,K60,,65,K70,K75,K80,K85,K90"</formula1>
    </dataValidation>
    <dataValidation type="list" allowBlank="1" showInputMessage="1" showErrorMessage="1" sqref="B28:C37 J28:L37" xr:uid="{060194C8-386C-5040-947C-B9BA1ECD13DA}">
      <formula1>"Dommer,Stevnets leder,Jury,Sekretær,Speaker,Teknisk kontrollør, Chief Marshall,Tidtaker"</formula1>
    </dataValidation>
    <dataValidation type="list" allowBlank="1" showInputMessage="1" showErrorMessage="1" sqref="D5:H5" xr:uid="{25F3DB57-EEE3-5341-A6B9-FC58B15B374A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</dataValidations>
  <pageMargins left="0.27559055118110198" right="0.35433070866141703" top="0.27559055118110198" bottom="0.27559055118110198" header="0.5" footer="0.5"/>
  <pageSetup paperSize="9" scale="61" orientation="landscape" horizontalDpi="360" verticalDpi="360" copies="10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68564-E272-D544-AE50-33CE26D61D53}">
  <sheetPr>
    <pageSetUpPr fitToPage="1"/>
  </sheetPr>
  <dimension ref="A1:L87"/>
  <sheetViews>
    <sheetView zoomScale="120" zoomScaleNormal="120" workbookViewId="0">
      <pane ySplit="2" topLeftCell="A3" activePane="bottomLeft" state="frozen"/>
      <selection pane="bottomLeft" activeCell="A50" sqref="A50:K50"/>
    </sheetView>
  </sheetViews>
  <sheetFormatPr baseColWidth="10" defaultColWidth="8.83203125" defaultRowHeight="13"/>
  <cols>
    <col min="1" max="1" width="4.6640625" customWidth="1"/>
    <col min="2" max="2" width="5.33203125" customWidth="1"/>
    <col min="3" max="3" width="8.33203125" customWidth="1"/>
    <col min="4" max="4" width="5.33203125" customWidth="1"/>
    <col min="5" max="5" width="10.33203125" style="37" customWidth="1"/>
    <col min="6" max="6" width="29.6640625" style="9" customWidth="1"/>
    <col min="7" max="7" width="21.6640625" style="9" customWidth="1"/>
    <col min="8" max="10" width="6.83203125" customWidth="1"/>
    <col min="11" max="11" width="9.6640625" style="44" customWidth="1"/>
  </cols>
  <sheetData>
    <row r="1" spans="1:12" s="42" customFormat="1" ht="35">
      <c r="A1" s="246" t="s">
        <v>35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2" s="43" customFormat="1" ht="26.25" customHeight="1">
      <c r="A2" s="247" t="str">
        <f>IF('Pulje 1'!J5&gt;0,'Pulje 1'!J5,"")</f>
        <v>Nidelv IL</v>
      </c>
      <c r="B2" s="247"/>
      <c r="C2" s="247"/>
      <c r="D2" s="247"/>
      <c r="E2" s="247"/>
      <c r="F2" s="248" t="str">
        <f>IF('Pulje 1'!O5&gt;0,'Pulje 1'!O5,"")</f>
        <v>Husebyhallen, Trondheim</v>
      </c>
      <c r="G2" s="248"/>
      <c r="H2" s="249" t="s">
        <v>90</v>
      </c>
      <c r="I2" s="249"/>
      <c r="J2" s="249"/>
      <c r="K2" s="249"/>
    </row>
    <row r="3" spans="1:12" s="41" customFormat="1" ht="28">
      <c r="A3" s="245" t="s">
        <v>36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</row>
    <row r="4" spans="1:12">
      <c r="A4" s="36"/>
    </row>
    <row r="5" spans="1:12" ht="16">
      <c r="A5" s="54">
        <v>1</v>
      </c>
      <c r="B5" s="55">
        <f>IF('Pulje 7'!C18="","",'Pulje 7'!C18)</f>
        <v>87</v>
      </c>
      <c r="C5" s="56">
        <f>IF('Pulje 7'!D18="","",'Pulje 7'!D18)</f>
        <v>85.08</v>
      </c>
      <c r="D5" s="55" t="str">
        <f>IF('Pulje 7'!E18="","",'Pulje 7'!E18)</f>
        <v>SK</v>
      </c>
      <c r="E5" s="57">
        <f>IF('Pulje 7'!F18="","",'Pulje 7'!F18)</f>
        <v>36112</v>
      </c>
      <c r="F5" s="58" t="str">
        <f>IF('Pulje 7'!H18="","",'Pulje 7'!H18)</f>
        <v>Solfrid Koanda</v>
      </c>
      <c r="G5" s="58" t="str">
        <f>IF('Pulje 7'!I18="","",'Pulje 7'!I18)</f>
        <v>Kvadraturen IK</v>
      </c>
      <c r="H5" s="59">
        <f>IF('Pulje 7'!P18=0,"",'Pulje 7'!P18)</f>
        <v>115</v>
      </c>
      <c r="I5" s="59">
        <f>IF('Pulje 7'!Q18=0,"",'Pulje 7'!Q18)</f>
        <v>150</v>
      </c>
      <c r="J5" s="59">
        <f>IF('Pulje 7'!R18=0,"",'Pulje 7'!R18)</f>
        <v>265</v>
      </c>
      <c r="K5" s="60">
        <f>IF('Pulje 7'!S18=0,"",'Pulje 7'!S18)</f>
        <v>298.69621778874</v>
      </c>
    </row>
    <row r="6" spans="1:12" ht="16">
      <c r="A6" s="54">
        <v>2</v>
      </c>
      <c r="B6" s="55">
        <f>IF('Pulje 3'!C19="","",'Pulje 3'!C19)</f>
        <v>64</v>
      </c>
      <c r="C6" s="56">
        <f>IF('Pulje 3'!D19="","",'Pulje 3'!D19)</f>
        <v>62.54</v>
      </c>
      <c r="D6" s="55" t="str">
        <f>IF('Pulje 3'!E19="","",'Pulje 3'!E19)</f>
        <v>SK</v>
      </c>
      <c r="E6" s="57">
        <f>IF('Pulje 3'!F19="","",'Pulje 3'!F19)</f>
        <v>32737</v>
      </c>
      <c r="F6" s="58" t="str">
        <f>IF('Pulje 3'!H19="","",'Pulje 3'!H19)</f>
        <v>Ine Andersson</v>
      </c>
      <c r="G6" s="58" t="str">
        <f>IF('Pulje 3'!I19="","",'Pulje 3'!I19)</f>
        <v>Tambarskjelvar IL</v>
      </c>
      <c r="H6" s="59">
        <f>IF('Pulje 3'!P19=0,"",'Pulje 3'!P19)</f>
        <v>89</v>
      </c>
      <c r="I6" s="59">
        <f>IF('Pulje 3'!Q19=0,"",'Pulje 3'!Q19)</f>
        <v>118</v>
      </c>
      <c r="J6" s="59">
        <f>IF('Pulje 3'!R19=0,"",'Pulje 3'!R19)</f>
        <v>207</v>
      </c>
      <c r="K6" s="60">
        <f>IF('Pulje 3'!S19=0,"",'Pulje 3'!S19)</f>
        <v>272.95412638935267</v>
      </c>
    </row>
    <row r="7" spans="1:12" ht="16">
      <c r="A7" s="54">
        <v>3</v>
      </c>
      <c r="B7" s="55">
        <f>IF('Pulje 1'!C15="","",'Pulje 1'!C15)</f>
        <v>59</v>
      </c>
      <c r="C7" s="56">
        <f>IF('Pulje 1'!D15="","",'Pulje 1'!D15)</f>
        <v>58.57</v>
      </c>
      <c r="D7" s="55" t="str">
        <f>IF('Pulje 1'!E15="","",'Pulje 1'!E15)</f>
        <v>SK</v>
      </c>
      <c r="E7" s="57">
        <f>IF('Pulje 1'!F15="","",'Pulje 1'!F15)</f>
        <v>33830</v>
      </c>
      <c r="F7" s="58" t="str">
        <f>IF('Pulje 1'!H15="","",'Pulje 1'!H15)</f>
        <v>Sol Anette Waaler</v>
      </c>
      <c r="G7" s="58" t="str">
        <f>IF('Pulje 1'!I15="","",'Pulje 1'!I15)</f>
        <v>Trondheim AK</v>
      </c>
      <c r="H7" s="59">
        <f>IF('Pulje 1'!P15=0,"",'Pulje 1'!P15)</f>
        <v>88</v>
      </c>
      <c r="I7" s="59">
        <f>IF('Pulje 1'!Q15=0,"",'Pulje 1'!Q15)</f>
        <v>108</v>
      </c>
      <c r="J7" s="59">
        <f>IF('Pulje 1'!R15=0,"",'Pulje 1'!R15)</f>
        <v>196</v>
      </c>
      <c r="K7" s="60">
        <f>IF('Pulje 1'!S15=0,"",'Pulje 1'!S15)</f>
        <v>269.48132015120621</v>
      </c>
    </row>
    <row r="8" spans="1:12" ht="16">
      <c r="A8" s="54">
        <v>4</v>
      </c>
      <c r="B8" s="55">
        <f>IF('Pulje 1'!C11="","",'Pulje 1'!C11)</f>
        <v>55</v>
      </c>
      <c r="C8" s="56">
        <f>IF('Pulje 1'!D11="","",'Pulje 1'!D11)</f>
        <v>54.9</v>
      </c>
      <c r="D8" s="55" t="str">
        <f>IF('Pulje 1'!E11="","",'Pulje 1'!E11)</f>
        <v>SK</v>
      </c>
      <c r="E8" s="57">
        <f>IF('Pulje 1'!F11="","",'Pulje 1'!F11)</f>
        <v>35320</v>
      </c>
      <c r="F8" s="58" t="str">
        <f>IF('Pulje 1'!H11="","",'Pulje 1'!H11)</f>
        <v>Rebekka Tao Jacobsen</v>
      </c>
      <c r="G8" s="58" t="str">
        <f>IF('Pulje 1'!I11="","",'Pulje 1'!I11)</f>
        <v>Larvik AK</v>
      </c>
      <c r="H8" s="59">
        <f>IF('Pulje 1'!P11=0,"",'Pulje 1'!P11)</f>
        <v>80</v>
      </c>
      <c r="I8" s="59">
        <f>IF('Pulje 1'!Q11=0,"",'Pulje 1'!Q11)</f>
        <v>104</v>
      </c>
      <c r="J8" s="59">
        <f>IF('Pulje 1'!R11=0,"",'Pulje 1'!R11)</f>
        <v>184</v>
      </c>
      <c r="K8" s="60">
        <f>IF('Pulje 1'!S11=0,"",'Pulje 1'!S11)</f>
        <v>264.39494933035274</v>
      </c>
    </row>
    <row r="9" spans="1:12" ht="16">
      <c r="A9" s="54">
        <v>5</v>
      </c>
      <c r="B9" s="55">
        <f>IF('Pulje 6'!C23="","",'Pulje 6'!C23)</f>
        <v>71</v>
      </c>
      <c r="C9" s="56">
        <f>IF('Pulje 6'!D23="","",'Pulje 6'!D23)</f>
        <v>67.78</v>
      </c>
      <c r="D9" s="55" t="str">
        <f>IF('Pulje 6'!E23="","",'Pulje 6'!E23)</f>
        <v>SK</v>
      </c>
      <c r="E9" s="57">
        <f>IF('Pulje 6'!F23="","",'Pulje 6'!F23)</f>
        <v>33735</v>
      </c>
      <c r="F9" s="58" t="str">
        <f>IF('Pulje 6'!H23="","",'Pulje 6'!H23)</f>
        <v>Marit Årdalsbakke</v>
      </c>
      <c r="G9" s="58" t="str">
        <f>IF('Pulje 6'!I23="","",'Pulje 6'!I23)</f>
        <v>Tambarskjelvar IL</v>
      </c>
      <c r="H9" s="59">
        <f>IF('Pulje 6'!P23=0,"",'Pulje 6'!P23)</f>
        <v>90</v>
      </c>
      <c r="I9" s="59">
        <f>IF('Pulje 6'!Q23=0,"",'Pulje 6'!Q23)</f>
        <v>111</v>
      </c>
      <c r="J9" s="59">
        <f>IF('Pulje 6'!R23=0,"",'Pulje 6'!R23)</f>
        <v>201</v>
      </c>
      <c r="K9" s="60">
        <f>IF('Pulje 6'!S23=0,"",'Pulje 6'!S23)</f>
        <v>252.80663562716057</v>
      </c>
      <c r="L9" s="48"/>
    </row>
    <row r="10" spans="1:12" ht="16">
      <c r="A10" s="54">
        <v>6</v>
      </c>
      <c r="B10" s="55">
        <f>IF('Pulje 3'!C16="","",'Pulje 3'!C16)</f>
        <v>64</v>
      </c>
      <c r="C10" s="56">
        <f>IF('Pulje 3'!D16="","",'Pulje 3'!D16)</f>
        <v>63.91</v>
      </c>
      <c r="D10" s="55" t="str">
        <f>IF('Pulje 3'!E16="","",'Pulje 3'!E16)</f>
        <v>SK</v>
      </c>
      <c r="E10" s="57">
        <f>IF('Pulje 3'!F16="","",'Pulje 3'!F16)</f>
        <v>37315</v>
      </c>
      <c r="F10" s="58" t="str">
        <f>IF('Pulje 3'!H16="","",'Pulje 3'!H16)</f>
        <v>Julia Jordanger Loen</v>
      </c>
      <c r="G10" s="58" t="str">
        <f>IF('Pulje 3'!I16="","",'Pulje 3'!I16)</f>
        <v>Breimsbygda IL</v>
      </c>
      <c r="H10" s="59">
        <f>IF('Pulje 3'!P16=0,"",'Pulje 3'!P16)</f>
        <v>84</v>
      </c>
      <c r="I10" s="59">
        <f>IF('Pulje 3'!Q16=0,"",'Pulje 3'!Q16)</f>
        <v>105</v>
      </c>
      <c r="J10" s="59">
        <f>IF('Pulje 3'!R16=0,"",'Pulje 3'!R16)</f>
        <v>189</v>
      </c>
      <c r="K10" s="60">
        <f>IF('Pulje 3'!S16=0,"",'Pulje 3'!S16)</f>
        <v>245.95959203247219</v>
      </c>
    </row>
    <row r="11" spans="1:12" ht="16">
      <c r="A11" s="54">
        <v>7</v>
      </c>
      <c r="B11" s="55">
        <f>IF('Pulje 7'!C15="","",'Pulje 7'!C15)</f>
        <v>76</v>
      </c>
      <c r="C11" s="56">
        <f>IF('Pulje 7'!D15="","",'Pulje 7'!D15)</f>
        <v>75.959999999999994</v>
      </c>
      <c r="D11" s="55" t="str">
        <f>IF('Pulje 7'!E15="","",'Pulje 7'!E15)</f>
        <v>JK</v>
      </c>
      <c r="E11" s="57">
        <f>IF('Pulje 7'!F15="","",'Pulje 7'!F15)</f>
        <v>38540</v>
      </c>
      <c r="F11" s="58" t="str">
        <f>IF('Pulje 7'!H15="","",'Pulje 7'!H15)</f>
        <v>Lea Berle Horne</v>
      </c>
      <c r="G11" s="58" t="str">
        <f>IF('Pulje 7'!I15="","",'Pulje 7'!I15)</f>
        <v>Tromsø AK</v>
      </c>
      <c r="H11" s="59">
        <f>IF('Pulje 7'!P15=0,"",'Pulje 7'!P15)</f>
        <v>88</v>
      </c>
      <c r="I11" s="59">
        <f>IF('Pulje 7'!Q15=0,"",'Pulje 7'!Q15)</f>
        <v>119</v>
      </c>
      <c r="J11" s="59">
        <f>IF('Pulje 7'!R15=0,"",'Pulje 7'!R15)</f>
        <v>207</v>
      </c>
      <c r="K11" s="60">
        <f>IF('Pulje 7'!S15=0,"",'Pulje 7'!S15)</f>
        <v>245.34810965029635</v>
      </c>
    </row>
    <row r="12" spans="1:12" ht="16">
      <c r="A12" s="54">
        <v>8</v>
      </c>
      <c r="B12" s="55">
        <f>IF('Pulje 6'!C22="","",'Pulje 6'!C22)</f>
        <v>71</v>
      </c>
      <c r="C12" s="56">
        <f>IF('Pulje 6'!D22="","",'Pulje 6'!D22)</f>
        <v>70.12</v>
      </c>
      <c r="D12" s="55" t="str">
        <f>IF('Pulje 6'!E22="","",'Pulje 6'!E22)</f>
        <v>SK</v>
      </c>
      <c r="E12" s="57">
        <f>IF('Pulje 6'!F22="","",'Pulje 6'!F22)</f>
        <v>35975</v>
      </c>
      <c r="F12" s="58" t="str">
        <f>IF('Pulje 6'!H22="","",'Pulje 6'!H22)</f>
        <v>Nora Skuggedal</v>
      </c>
      <c r="G12" s="58" t="str">
        <f>IF('Pulje 6'!I22="","",'Pulje 6'!I22)</f>
        <v>Larvik AK</v>
      </c>
      <c r="H12" s="59">
        <f>IF('Pulje 6'!P22=0,"",'Pulje 6'!P22)</f>
        <v>84</v>
      </c>
      <c r="I12" s="59">
        <f>IF('Pulje 6'!Q22=0,"",'Pulje 6'!Q22)</f>
        <v>108</v>
      </c>
      <c r="J12" s="59">
        <f>IF('Pulje 6'!R22=0,"",'Pulje 6'!R22)</f>
        <v>192</v>
      </c>
      <c r="K12" s="60">
        <f>IF('Pulje 6'!S22=0,"",'Pulje 6'!S22)</f>
        <v>237.03425774581541</v>
      </c>
    </row>
    <row r="13" spans="1:12" ht="16">
      <c r="A13" s="54">
        <v>9</v>
      </c>
      <c r="B13" s="55">
        <f>IF('Pulje 7'!C13="","",'Pulje 7'!C13)</f>
        <v>76</v>
      </c>
      <c r="C13" s="56">
        <f>IF('Pulje 7'!D13="","",'Pulje 7'!D13)</f>
        <v>72.099999999999994</v>
      </c>
      <c r="D13" s="55" t="str">
        <f>IF('Pulje 7'!E13="","",'Pulje 7'!E13)</f>
        <v>SK</v>
      </c>
      <c r="E13" s="57">
        <f>IF('Pulje 7'!F13="","",'Pulje 7'!F13)</f>
        <v>36401</v>
      </c>
      <c r="F13" s="58" t="str">
        <f>IF('Pulje 7'!H13="","",'Pulje 7'!H13)</f>
        <v>Tinna Henriette Ringsaker</v>
      </c>
      <c r="G13" s="58" t="str">
        <f>IF('Pulje 7'!I13="","",'Pulje 7'!I13)</f>
        <v>Spydeberg Atletene</v>
      </c>
      <c r="H13" s="59">
        <f>IF('Pulje 7'!P13=0,"",'Pulje 7'!P13)</f>
        <v>84</v>
      </c>
      <c r="I13" s="59">
        <f>IF('Pulje 7'!Q13=0,"",'Pulje 7'!Q13)</f>
        <v>109</v>
      </c>
      <c r="J13" s="59">
        <f>IF('Pulje 7'!R13=0,"",'Pulje 7'!R13)</f>
        <v>193</v>
      </c>
      <c r="K13" s="60">
        <f>IF('Pulje 7'!S13=0,"",'Pulje 7'!S13)</f>
        <v>234.79642407914594</v>
      </c>
    </row>
    <row r="14" spans="1:12" ht="16">
      <c r="A14" s="54">
        <v>10</v>
      </c>
      <c r="B14" s="55">
        <f>IF('Pulje 1'!C10="","",'Pulje 1'!C10)</f>
        <v>55</v>
      </c>
      <c r="C14" s="56">
        <f>IF('Pulje 1'!D10="","",'Pulje 1'!D10)</f>
        <v>54.42</v>
      </c>
      <c r="D14" s="55" t="str">
        <f>IF('Pulje 1'!E10="","",'Pulje 1'!E10)</f>
        <v>JK</v>
      </c>
      <c r="E14" s="57">
        <f>IF('Pulje 1'!F10="","",'Pulje 1'!F10)</f>
        <v>38084</v>
      </c>
      <c r="F14" s="58" t="str">
        <f>IF('Pulje 1'!H10="","",'Pulje 1'!H10)</f>
        <v>Ronja Lenvik</v>
      </c>
      <c r="G14" s="58" t="str">
        <f>IF('Pulje 1'!I10="","",'Pulje 1'!I10)</f>
        <v>Hitra VK</v>
      </c>
      <c r="H14" s="59">
        <f>IF('Pulje 1'!P10=0,"",'Pulje 1'!P10)</f>
        <v>72</v>
      </c>
      <c r="I14" s="59">
        <f>IF('Pulje 1'!Q10=0,"",'Pulje 1'!Q10)</f>
        <v>90</v>
      </c>
      <c r="J14" s="59">
        <f>IF('Pulje 1'!R10=0,"",'Pulje 1'!R10)</f>
        <v>162</v>
      </c>
      <c r="K14" s="60">
        <f>IF('Pulje 1'!S10=0,"",'Pulje 1'!S10)</f>
        <v>234.23225252959546</v>
      </c>
    </row>
    <row r="15" spans="1:12" ht="16">
      <c r="A15" s="54">
        <v>11</v>
      </c>
      <c r="B15" s="55">
        <f>IF('Pulje 7'!C14="","",'Pulje 7'!C14)</f>
        <v>76</v>
      </c>
      <c r="C15" s="56">
        <f>IF('Pulje 7'!D14="","",'Pulje 7'!D14)</f>
        <v>75.900000000000006</v>
      </c>
      <c r="D15" s="55" t="str">
        <f>IF('Pulje 7'!E14="","",'Pulje 7'!E14)</f>
        <v>JK</v>
      </c>
      <c r="E15" s="57">
        <f>IF('Pulje 7'!F14="","",'Pulje 7'!F14)</f>
        <v>38060</v>
      </c>
      <c r="F15" s="58" t="str">
        <f>IF('Pulje 7'!H14="","",'Pulje 7'!H14)</f>
        <v>Tine Pedersen</v>
      </c>
      <c r="G15" s="58" t="str">
        <f>IF('Pulje 7'!I14="","",'Pulje 7'!I14)</f>
        <v>Tambarskjelvar IL</v>
      </c>
      <c r="H15" s="59">
        <f>IF('Pulje 7'!P14=0,"",'Pulje 7'!P14)</f>
        <v>84</v>
      </c>
      <c r="I15" s="59">
        <f>IF('Pulje 7'!Q14=0,"",'Pulje 7'!Q14)</f>
        <v>108</v>
      </c>
      <c r="J15" s="59">
        <f>IF('Pulje 7'!R14=0,"",'Pulje 7'!R14)</f>
        <v>192</v>
      </c>
      <c r="K15" s="60">
        <f>IF('Pulje 7'!S14=0,"",'Pulje 7'!S14)</f>
        <v>227.65600935769078</v>
      </c>
    </row>
    <row r="16" spans="1:12" ht="16">
      <c r="A16" s="54">
        <v>12</v>
      </c>
      <c r="B16" s="55">
        <f>IF('Pulje 7'!C17="","",'Pulje 7'!C17)</f>
        <v>81</v>
      </c>
      <c r="C16" s="56">
        <f>IF('Pulje 7'!D17="","",'Pulje 7'!D17)</f>
        <v>78.22</v>
      </c>
      <c r="D16" s="55" t="str">
        <f>IF('Pulje 7'!E17="","",'Pulje 7'!E17)</f>
        <v>SK</v>
      </c>
      <c r="E16" s="57">
        <f>IF('Pulje 7'!F17="","",'Pulje 7'!F17)</f>
        <v>33918</v>
      </c>
      <c r="F16" s="58" t="str">
        <f>IF('Pulje 7'!H17="","",'Pulje 7'!H17)</f>
        <v>Lone Kalland</v>
      </c>
      <c r="G16" s="58" t="str">
        <f>IF('Pulje 7'!I17="","",'Pulje 7'!I17)</f>
        <v>Tambarskjelvar IL</v>
      </c>
      <c r="H16" s="59">
        <f>IF('Pulje 7'!P17=0,"",'Pulje 7'!P17)</f>
        <v>83</v>
      </c>
      <c r="I16" s="59">
        <f>IF('Pulje 7'!Q17=0,"",'Pulje 7'!Q17)</f>
        <v>111</v>
      </c>
      <c r="J16" s="59">
        <f>IF('Pulje 7'!R17=0,"",'Pulje 7'!R17)</f>
        <v>194</v>
      </c>
      <c r="K16" s="60">
        <f>IF('Pulje 7'!S17=0,"",'Pulje 7'!S17)</f>
        <v>226.77958055512335</v>
      </c>
      <c r="L16" s="48"/>
    </row>
    <row r="17" spans="1:12" ht="16">
      <c r="A17" s="54">
        <v>13</v>
      </c>
      <c r="B17" s="55" t="str">
        <f>IF('Pulje 6'!C21="","",'Pulje 6'!C21)</f>
        <v>71</v>
      </c>
      <c r="C17" s="56">
        <f>IF('Pulje 6'!D21="","",'Pulje 6'!D21)</f>
        <v>71</v>
      </c>
      <c r="D17" s="55" t="str">
        <f>IF('Pulje 6'!E21="","",'Pulje 6'!E21)</f>
        <v>SK</v>
      </c>
      <c r="E17" s="57">
        <f>IF('Pulje 6'!F21="","",'Pulje 6'!F21)</f>
        <v>32509</v>
      </c>
      <c r="F17" s="58" t="str">
        <f>IF('Pulje 6'!H21="","",'Pulje 6'!H21)</f>
        <v>Melissa Schanche</v>
      </c>
      <c r="G17" s="58" t="str">
        <f>IF('Pulje 6'!I21="","",'Pulje 6'!I21)</f>
        <v>Spydeberg Atletene</v>
      </c>
      <c r="H17" s="59">
        <f>IF('Pulje 6'!P21=0,"",'Pulje 6'!P21)</f>
        <v>82</v>
      </c>
      <c r="I17" s="59">
        <f>IF('Pulje 6'!Q21=0,"",'Pulje 6'!Q21)</f>
        <v>102</v>
      </c>
      <c r="J17" s="59">
        <f>IF('Pulje 6'!R21=0,"",'Pulje 6'!R21)</f>
        <v>184</v>
      </c>
      <c r="K17" s="60">
        <f>IF('Pulje 6'!S21=0,"",'Pulje 6'!S21)</f>
        <v>225.65432221537159</v>
      </c>
      <c r="L17" s="48"/>
    </row>
    <row r="18" spans="1:12" ht="16">
      <c r="A18" s="54">
        <v>14</v>
      </c>
      <c r="B18" s="55">
        <f>IF('Pulje 1'!C13="","",'Pulje 1'!C13)</f>
        <v>59</v>
      </c>
      <c r="C18" s="56">
        <f>IF('Pulje 1'!D13="","",'Pulje 1'!D13)</f>
        <v>58.45</v>
      </c>
      <c r="D18" s="55" t="str">
        <f>IF('Pulje 1'!E13="","",'Pulje 1'!E13)</f>
        <v>JK</v>
      </c>
      <c r="E18" s="57">
        <f>IF('Pulje 1'!F13="","",'Pulje 1'!F13)</f>
        <v>38424</v>
      </c>
      <c r="F18" s="58" t="str">
        <f>IF('Pulje 1'!H13="","",'Pulje 1'!H13)</f>
        <v>Sandra Nævdal</v>
      </c>
      <c r="G18" s="58" t="str">
        <f>IF('Pulje 1'!I13="","",'Pulje 1'!I13)</f>
        <v>AK Bjørgvin</v>
      </c>
      <c r="H18" s="59">
        <f>IF('Pulje 1'!P13=0,"",'Pulje 1'!P13)</f>
        <v>73</v>
      </c>
      <c r="I18" s="59">
        <f>IF('Pulje 1'!Q13=0,"",'Pulje 1'!Q13)</f>
        <v>90</v>
      </c>
      <c r="J18" s="59">
        <f>IF('Pulje 1'!R13=0,"",'Pulje 1'!R13)</f>
        <v>163</v>
      </c>
      <c r="K18" s="60">
        <f>IF('Pulje 1'!S13=0,"",'Pulje 1'!S13)</f>
        <v>224.41324124112762</v>
      </c>
      <c r="L18" s="48"/>
    </row>
    <row r="19" spans="1:12" ht="16">
      <c r="A19" s="54">
        <v>15</v>
      </c>
      <c r="B19" s="55" t="str">
        <f>IF('Pulje 6'!C20="","",'Pulje 6'!C20)</f>
        <v>71</v>
      </c>
      <c r="C19" s="56">
        <f>IF('Pulje 6'!D20="","",'Pulje 6'!D20)</f>
        <v>70.34</v>
      </c>
      <c r="D19" s="55" t="str">
        <f>IF('Pulje 6'!E20="","",'Pulje 6'!E20)</f>
        <v>SK</v>
      </c>
      <c r="E19" s="57">
        <f>IF('Pulje 6'!F20="","",'Pulje 6'!F20)</f>
        <v>36277</v>
      </c>
      <c r="F19" s="58" t="str">
        <f>IF('Pulje 6'!H20="","",'Pulje 6'!H20)</f>
        <v>Karoline Aadne</v>
      </c>
      <c r="G19" s="58" t="str">
        <f>IF('Pulje 6'!I20="","",'Pulje 6'!I20)</f>
        <v>Larvik AK</v>
      </c>
      <c r="H19" s="59">
        <f>IF('Pulje 6'!P20=0,"",'Pulje 6'!P20)</f>
        <v>80</v>
      </c>
      <c r="I19" s="59">
        <f>IF('Pulje 6'!Q20=0,"",'Pulje 6'!Q20)</f>
        <v>100</v>
      </c>
      <c r="J19" s="59">
        <f>IF('Pulje 6'!R20=0,"",'Pulje 6'!R20)</f>
        <v>180</v>
      </c>
      <c r="K19" s="60">
        <f>IF('Pulje 6'!S20=0,"",'Pulje 6'!S20)</f>
        <v>221.84705013595141</v>
      </c>
      <c r="L19" s="48"/>
    </row>
    <row r="20" spans="1:12" ht="16">
      <c r="A20" s="54">
        <v>16</v>
      </c>
      <c r="B20" s="55">
        <f>IF('Pulje 1'!C14="","",'Pulje 1'!C14)</f>
        <v>59</v>
      </c>
      <c r="C20" s="56">
        <f>IF('Pulje 1'!D14="","",'Pulje 1'!D14)</f>
        <v>58.77</v>
      </c>
      <c r="D20" s="55" t="str">
        <f>IF('Pulje 1'!E14="","",'Pulje 1'!E14)</f>
        <v>SK</v>
      </c>
      <c r="E20" s="57">
        <f>IF('Pulje 1'!F14="","",'Pulje 1'!F14)</f>
        <v>33921</v>
      </c>
      <c r="F20" s="58" t="str">
        <f>IF('Pulje 1'!H14="","",'Pulje 1'!H14)</f>
        <v>Ragnhild Haug Lillegård</v>
      </c>
      <c r="G20" s="58" t="str">
        <f>IF('Pulje 1'!I14="","",'Pulje 1'!I14)</f>
        <v>Oslo AK</v>
      </c>
      <c r="H20" s="59">
        <f>IF('Pulje 1'!P14=0,"",'Pulje 1'!P14)</f>
        <v>70</v>
      </c>
      <c r="I20" s="59">
        <f>IF('Pulje 1'!Q14=0,"",'Pulje 1'!Q14)</f>
        <v>91</v>
      </c>
      <c r="J20" s="59">
        <f>IF('Pulje 1'!R14=0,"",'Pulje 1'!R14)</f>
        <v>161</v>
      </c>
      <c r="K20" s="60">
        <f>IF('Pulje 1'!S14=0,"",'Pulje 1'!S14)</f>
        <v>220.8632414598797</v>
      </c>
      <c r="L20" s="48"/>
    </row>
    <row r="21" spans="1:12" ht="16">
      <c r="A21" s="54">
        <v>17</v>
      </c>
      <c r="B21" s="55">
        <f>IF('Pulje 1'!C12="","",'Pulje 1'!C12)</f>
        <v>59</v>
      </c>
      <c r="C21" s="56">
        <f>IF('Pulje 1'!D12="","",'Pulje 1'!D12)</f>
        <v>57.52</v>
      </c>
      <c r="D21" s="55" t="str">
        <f>IF('Pulje 1'!E12="","",'Pulje 1'!E12)</f>
        <v>JK</v>
      </c>
      <c r="E21" s="57">
        <f>IF('Pulje 1'!F12="","",'Pulje 1'!F12)</f>
        <v>38164</v>
      </c>
      <c r="F21" s="58" t="str">
        <f>IF('Pulje 1'!H12="","",'Pulje 1'!H12)</f>
        <v>Hanna Maroofi</v>
      </c>
      <c r="G21" s="58" t="str">
        <f>IF('Pulje 1'!I12="","",'Pulje 1'!I12)</f>
        <v>Christiania AK</v>
      </c>
      <c r="H21" s="59">
        <f>IF('Pulje 1'!P12=0,"",'Pulje 1'!P12)</f>
        <v>70</v>
      </c>
      <c r="I21" s="59">
        <f>IF('Pulje 1'!Q12=0,"",'Pulje 1'!Q12)</f>
        <v>86</v>
      </c>
      <c r="J21" s="59">
        <f>IF('Pulje 1'!R12=0,"",'Pulje 1'!R12)</f>
        <v>156</v>
      </c>
      <c r="K21" s="60">
        <f>IF('Pulje 1'!S12=0,"",'Pulje 1'!S12)</f>
        <v>217.08463201037731</v>
      </c>
      <c r="L21" s="48"/>
    </row>
    <row r="22" spans="1:12" ht="16">
      <c r="A22" s="54">
        <v>18</v>
      </c>
      <c r="B22" s="55">
        <f>IF('Pulje 3'!C18="","",'Pulje 3'!C18)</f>
        <v>64</v>
      </c>
      <c r="C22" s="56">
        <f>IF('Pulje 3'!D18="","",'Pulje 3'!D18)</f>
        <v>61.01</v>
      </c>
      <c r="D22" s="55" t="str">
        <f>IF('Pulje 3'!E18="","",'Pulje 3'!E18)</f>
        <v>SK</v>
      </c>
      <c r="E22" s="57">
        <f>IF('Pulje 3'!F18="","",'Pulje 3'!F18)</f>
        <v>34222</v>
      </c>
      <c r="F22" s="58" t="str">
        <f>IF('Pulje 3'!H18="","",'Pulje 3'!H18)</f>
        <v>Celine Mariell Båtnes</v>
      </c>
      <c r="G22" s="58" t="str">
        <f>IF('Pulje 3'!I18="","",'Pulje 3'!I18)</f>
        <v>Spydeberg Atletene</v>
      </c>
      <c r="H22" s="59">
        <f>IF('Pulje 3'!P18=0,"",'Pulje 3'!P18)</f>
        <v>68</v>
      </c>
      <c r="I22" s="59">
        <f>IF('Pulje 3'!Q18=0,"",'Pulje 3'!Q18)</f>
        <v>94</v>
      </c>
      <c r="J22" s="59">
        <f>IF('Pulje 3'!R18=0,"",'Pulje 3'!R18)</f>
        <v>162</v>
      </c>
      <c r="K22" s="60">
        <f>IF('Pulje 3'!S18=0,"",'Pulje 3'!S18)</f>
        <v>216.94023077682988</v>
      </c>
      <c r="L22" s="48"/>
    </row>
    <row r="23" spans="1:12" ht="16">
      <c r="A23" s="54">
        <v>19</v>
      </c>
      <c r="B23" s="55" t="str">
        <f>IF('Pulje 1'!C9="","",'Pulje 1'!C9)</f>
        <v>55</v>
      </c>
      <c r="C23" s="56">
        <f>IF('Pulje 1'!D9="","",'Pulje 1'!D9)</f>
        <v>53.27</v>
      </c>
      <c r="D23" s="55" t="str">
        <f>IF('Pulje 1'!E9="","",'Pulje 1'!E9)</f>
        <v>SK</v>
      </c>
      <c r="E23" s="57">
        <f>IF('Pulje 1'!F9="","",'Pulje 1'!F9)</f>
        <v>36561</v>
      </c>
      <c r="F23" s="58" t="str">
        <f>IF('Pulje 1'!H9="","",'Pulje 1'!H9)</f>
        <v>Tiril Boge</v>
      </c>
      <c r="G23" s="58" t="str">
        <f>IF('Pulje 1'!I9="","",'Pulje 1'!I9)</f>
        <v>AK Bjørgvin</v>
      </c>
      <c r="H23" s="59">
        <f>IF('Pulje 1'!P9=0,"",'Pulje 1'!P9)</f>
        <v>63</v>
      </c>
      <c r="I23" s="59">
        <f>IF('Pulje 1'!Q9=0,"",'Pulje 1'!Q9)</f>
        <v>80</v>
      </c>
      <c r="J23" s="59">
        <f>IF('Pulje 1'!R9=0,"",'Pulje 1'!R9)</f>
        <v>143</v>
      </c>
      <c r="K23" s="60">
        <f>IF('Pulje 1'!S9=0,"",'Pulje 1'!S9)</f>
        <v>209.95260228008107</v>
      </c>
      <c r="L23" s="48"/>
    </row>
    <row r="24" spans="1:12" ht="16">
      <c r="A24" s="54">
        <v>20</v>
      </c>
      <c r="B24" s="55">
        <f>IF('Pulje 7'!C12="","",'Pulje 7'!C12)</f>
        <v>76</v>
      </c>
      <c r="C24" s="56">
        <f>IF('Pulje 7'!D12="","",'Pulje 7'!D12)</f>
        <v>73.680000000000007</v>
      </c>
      <c r="D24" s="55" t="str">
        <f>IF('Pulje 7'!E12="","",'Pulje 7'!E12)</f>
        <v>SK</v>
      </c>
      <c r="E24" s="57">
        <f>IF('Pulje 7'!F12="","",'Pulje 7'!F12)</f>
        <v>36430</v>
      </c>
      <c r="F24" s="58" t="str">
        <f>IF('Pulje 7'!H12="","",'Pulje 7'!H12)</f>
        <v>Ida Regine Thorstensen</v>
      </c>
      <c r="G24" s="58" t="str">
        <f>IF('Pulje 7'!I12="","",'Pulje 7'!I12)</f>
        <v>Nidelv IL</v>
      </c>
      <c r="H24" s="59">
        <f>IF('Pulje 7'!P12=0,"",'Pulje 7'!P12)</f>
        <v>78</v>
      </c>
      <c r="I24" s="59">
        <f>IF('Pulje 7'!Q12=0,"",'Pulje 7'!Q12)</f>
        <v>90</v>
      </c>
      <c r="J24" s="59">
        <f>IF('Pulje 7'!R12=0,"",'Pulje 7'!R12)</f>
        <v>168</v>
      </c>
      <c r="K24" s="60">
        <f>IF('Pulje 7'!S12=0,"",'Pulje 7'!S12)</f>
        <v>202.13405057408741</v>
      </c>
      <c r="L24" s="48"/>
    </row>
    <row r="25" spans="1:12" ht="16">
      <c r="A25" s="54">
        <v>21</v>
      </c>
      <c r="B25" s="55">
        <f>IF('Pulje 3'!C17="","",'Pulje 3'!C17)</f>
        <v>64</v>
      </c>
      <c r="C25" s="56">
        <f>IF('Pulje 3'!D17="","",'Pulje 3'!D17)</f>
        <v>63.26</v>
      </c>
      <c r="D25" s="55" t="str">
        <f>IF('Pulje 3'!E17="","",'Pulje 3'!E17)</f>
        <v>SK</v>
      </c>
      <c r="E25" s="57">
        <f>IF('Pulje 3'!F17="","",'Pulje 3'!F17)</f>
        <v>33156</v>
      </c>
      <c r="F25" s="58" t="str">
        <f>IF('Pulje 3'!H17="","",'Pulje 3'!H17)</f>
        <v>Iselin Hatlenes</v>
      </c>
      <c r="G25" s="58" t="str">
        <f>IF('Pulje 3'!I17="","",'Pulje 3'!I17)</f>
        <v>AK Bjørgvin</v>
      </c>
      <c r="H25" s="59">
        <f>IF('Pulje 3'!P17=0,"",'Pulje 3'!P17)</f>
        <v>71</v>
      </c>
      <c r="I25" s="59">
        <f>IF('Pulje 3'!Q17=0,"",'Pulje 3'!Q17)</f>
        <v>83</v>
      </c>
      <c r="J25" s="59">
        <f>IF('Pulje 3'!R17=0,"",'Pulje 3'!R17)</f>
        <v>154</v>
      </c>
      <c r="K25" s="60">
        <f>IF('Pulje 3'!S17=0,"",'Pulje 3'!S17)</f>
        <v>201.65197797260228</v>
      </c>
      <c r="L25" s="48"/>
    </row>
    <row r="26" spans="1:12" ht="16">
      <c r="A26" s="54">
        <v>22</v>
      </c>
      <c r="B26" s="55">
        <f>IF('Pulje 7'!C10="","",'Pulje 7'!C10)</f>
        <v>76</v>
      </c>
      <c r="C26" s="56">
        <f>IF('Pulje 7'!D10="","",'Pulje 7'!D10)</f>
        <v>73.180000000000007</v>
      </c>
      <c r="D26" s="55" t="str">
        <f>IF('Pulje 7'!E10="","",'Pulje 7'!E10)</f>
        <v>JK</v>
      </c>
      <c r="E26" s="57">
        <f>IF('Pulje 7'!F10="","",'Pulje 7'!F10)</f>
        <v>38134</v>
      </c>
      <c r="F26" s="58" t="str">
        <f>IF('Pulje 7'!H10="","",'Pulje 7'!H10)</f>
        <v>Laila Therese Bjørnarheim</v>
      </c>
      <c r="G26" s="58" t="str">
        <f>IF('Pulje 7'!I10="","",'Pulje 7'!I10)</f>
        <v>Breimsbygda IL</v>
      </c>
      <c r="H26" s="59">
        <f>IF('Pulje 7'!P10=0,"",'Pulje 7'!P10)</f>
        <v>72</v>
      </c>
      <c r="I26" s="59">
        <f>IF('Pulje 7'!Q10=0,"",'Pulje 7'!Q10)</f>
        <v>95</v>
      </c>
      <c r="J26" s="59">
        <f>IF('Pulje 7'!R10=0,"",'Pulje 7'!R10)</f>
        <v>167</v>
      </c>
      <c r="K26" s="60">
        <f>IF('Pulje 7'!S10=0,"",'Pulje 7'!S10)</f>
        <v>201.62326893005988</v>
      </c>
      <c r="L26" s="48"/>
    </row>
    <row r="27" spans="1:12" ht="16">
      <c r="A27" s="54">
        <v>23</v>
      </c>
      <c r="B27" s="55">
        <f>IF('Pulje 6'!C17="","",'Pulje 6'!C17)</f>
        <v>71</v>
      </c>
      <c r="C27" s="56">
        <f>IF('Pulje 6'!D17="","",'Pulje 6'!D17)</f>
        <v>68.97</v>
      </c>
      <c r="D27" s="55" t="str">
        <f>IF('Pulje 6'!E17="","",'Pulje 6'!E17)</f>
        <v>SK</v>
      </c>
      <c r="E27" s="57">
        <f>IF('Pulje 6'!F17="","",'Pulje 6'!F17)</f>
        <v>35725</v>
      </c>
      <c r="F27" s="58" t="str">
        <f>IF('Pulje 6'!H17="","",'Pulje 6'!H17)</f>
        <v>Ane Westrheim</v>
      </c>
      <c r="G27" s="58" t="str">
        <f>IF('Pulje 6'!I17="","",'Pulje 6'!I17)</f>
        <v>Spydeberg Atletene</v>
      </c>
      <c r="H27" s="59">
        <f>IF('Pulje 6'!P17=0,"",'Pulje 6'!P17)</f>
        <v>71</v>
      </c>
      <c r="I27" s="59">
        <f>IF('Pulje 6'!Q17=0,"",'Pulje 6'!Q17)</f>
        <v>90</v>
      </c>
      <c r="J27" s="59">
        <f>IF('Pulje 6'!R17=0,"",'Pulje 6'!R17)</f>
        <v>161</v>
      </c>
      <c r="K27" s="60">
        <f>IF('Pulje 6'!S17=0,"",'Pulje 6'!S17)</f>
        <v>200.55382555525523</v>
      </c>
      <c r="L27" s="48"/>
    </row>
    <row r="28" spans="1:12" ht="16">
      <c r="A28" s="54">
        <v>24</v>
      </c>
      <c r="B28" s="55">
        <f>IF('Pulje 3'!C11="","",'Pulje 3'!C11)</f>
        <v>64</v>
      </c>
      <c r="C28" s="56">
        <f>IF('Pulje 3'!D11="","",'Pulje 3'!D11)</f>
        <v>61.72</v>
      </c>
      <c r="D28" s="55" t="str">
        <f>IF('Pulje 3'!E11="","",'Pulje 3'!E11)</f>
        <v>SK</v>
      </c>
      <c r="E28" s="57">
        <f>IF('Pulje 3'!F11="","",'Pulje 3'!F11)</f>
        <v>36190</v>
      </c>
      <c r="F28" s="58" t="str">
        <f>IF('Pulje 3'!H11="","",'Pulje 3'!H11)</f>
        <v>Merethe Solli</v>
      </c>
      <c r="G28" s="58" t="str">
        <f>IF('Pulje 3'!I11="","",'Pulje 3'!I11)</f>
        <v>Grenland Atletklubb</v>
      </c>
      <c r="H28" s="59">
        <f>IF('Pulje 3'!P11=0,"",'Pulje 3'!P11)</f>
        <v>66</v>
      </c>
      <c r="I28" s="59">
        <f>IF('Pulje 3'!Q11=0,"",'Pulje 3'!Q11)</f>
        <v>84</v>
      </c>
      <c r="J28" s="59">
        <f>IF('Pulje 3'!R11=0,"",'Pulje 3'!R11)</f>
        <v>150</v>
      </c>
      <c r="K28" s="60">
        <f>IF('Pulje 3'!S11=0,"",'Pulje 3'!S11)</f>
        <v>199.41654303175036</v>
      </c>
      <c r="L28" s="48"/>
    </row>
    <row r="29" spans="1:12" ht="16">
      <c r="A29" s="54">
        <v>25</v>
      </c>
      <c r="B29" s="55">
        <f>IF('Pulje 6'!C18="","",'Pulje 6'!C18)</f>
        <v>71</v>
      </c>
      <c r="C29" s="56">
        <f>IF('Pulje 6'!D18="","",'Pulje 6'!D18)</f>
        <v>70.599999999999994</v>
      </c>
      <c r="D29" s="55" t="str">
        <f>IF('Pulje 6'!E18="","",'Pulje 6'!E18)</f>
        <v>JK</v>
      </c>
      <c r="E29" s="57">
        <f>IF('Pulje 6'!F18="","",'Pulje 6'!F18)</f>
        <v>37721</v>
      </c>
      <c r="F29" s="58" t="str">
        <f>IF('Pulje 6'!H18="","",'Pulje 6'!H18)</f>
        <v>Tuva Loodtz</v>
      </c>
      <c r="G29" s="58" t="str">
        <f>IF('Pulje 6'!I18="","",'Pulje 6'!I18)</f>
        <v>AK Bjørgvin</v>
      </c>
      <c r="H29" s="59">
        <f>IF('Pulje 6'!P18=0,"",'Pulje 6'!P18)</f>
        <v>68</v>
      </c>
      <c r="I29" s="59">
        <f>IF('Pulje 6'!Q18=0,"",'Pulje 6'!Q18)</f>
        <v>94</v>
      </c>
      <c r="J29" s="59">
        <f>IF('Pulje 6'!R18=0,"",'Pulje 6'!R18)</f>
        <v>162</v>
      </c>
      <c r="K29" s="60">
        <f>IF('Pulje 6'!S18=0,"",'Pulje 6'!S18)</f>
        <v>199.26985452880177</v>
      </c>
      <c r="L29" s="48"/>
    </row>
    <row r="30" spans="1:12" ht="16">
      <c r="A30" s="54">
        <v>26</v>
      </c>
      <c r="B30" s="55">
        <f>IF('Pulje 6'!C16="","",'Pulje 6'!C16)</f>
        <v>71</v>
      </c>
      <c r="C30" s="56">
        <f>IF('Pulje 6'!D16="","",'Pulje 6'!D16)</f>
        <v>67.69</v>
      </c>
      <c r="D30" s="55" t="str">
        <f>IF('Pulje 6'!E16="","",'Pulje 6'!E16)</f>
        <v>SK</v>
      </c>
      <c r="E30" s="57">
        <f>IF('Pulje 6'!F16="","",'Pulje 6'!F16)</f>
        <v>35897</v>
      </c>
      <c r="F30" s="58" t="str">
        <f>IF('Pulje 6'!H16="","",'Pulje 6'!H16)</f>
        <v>Cecilie Tomassen</v>
      </c>
      <c r="G30" s="58" t="str">
        <f>IF('Pulje 6'!I16="","",'Pulje 6'!I16)</f>
        <v>Leangen AK</v>
      </c>
      <c r="H30" s="59">
        <f>IF('Pulje 6'!P16=0,"",'Pulje 6'!P16)</f>
        <v>65</v>
      </c>
      <c r="I30" s="59">
        <f>IF('Pulje 6'!Q16=0,"",'Pulje 6'!Q16)</f>
        <v>91</v>
      </c>
      <c r="J30" s="59">
        <f>IF('Pulje 6'!R16=0,"",'Pulje 6'!R16)</f>
        <v>156</v>
      </c>
      <c r="K30" s="60">
        <f>IF('Pulje 6'!S16=0,"",'Pulje 6'!S16)</f>
        <v>196.35428279429232</v>
      </c>
      <c r="L30" s="48"/>
    </row>
    <row r="31" spans="1:12" ht="16">
      <c r="A31" s="54">
        <v>27</v>
      </c>
      <c r="B31" s="55">
        <f>IF('Pulje 7'!C16="","",'Pulje 7'!C16)</f>
        <v>81</v>
      </c>
      <c r="C31" s="56">
        <f>IF('Pulje 7'!D16="","",'Pulje 7'!D16)</f>
        <v>77.459999999999994</v>
      </c>
      <c r="D31" s="55" t="str">
        <f>IF('Pulje 7'!E16="","",'Pulje 7'!E16)</f>
        <v>JK</v>
      </c>
      <c r="E31" s="57">
        <f>IF('Pulje 7'!F16="","",'Pulje 7'!F16)</f>
        <v>37977</v>
      </c>
      <c r="F31" s="58" t="str">
        <f>IF('Pulje 7'!H16="","",'Pulje 7'!H16)</f>
        <v>Louisa Hjelmås</v>
      </c>
      <c r="G31" s="58" t="str">
        <f>IF('Pulje 7'!I16="","",'Pulje 7'!I16)</f>
        <v>Gjøvik AK</v>
      </c>
      <c r="H31" s="59">
        <f>IF('Pulje 7'!P16=0,"",'Pulje 7'!P16)</f>
        <v>76</v>
      </c>
      <c r="I31" s="59">
        <f>IF('Pulje 7'!Q16=0,"",'Pulje 7'!Q16)</f>
        <v>90</v>
      </c>
      <c r="J31" s="59">
        <f>IF('Pulje 7'!R16=0,"",'Pulje 7'!R16)</f>
        <v>166</v>
      </c>
      <c r="K31" s="60">
        <f>IF('Pulje 7'!S16=0,"",'Pulje 7'!S16)</f>
        <v>194.93215192073316</v>
      </c>
      <c r="L31" s="48"/>
    </row>
    <row r="32" spans="1:12" ht="16">
      <c r="A32" s="54">
        <v>28</v>
      </c>
      <c r="B32" s="55">
        <f>IF('Pulje 6'!C15="","",'Pulje 6'!C15)</f>
        <v>71</v>
      </c>
      <c r="C32" s="56">
        <f>IF('Pulje 6'!D15="","",'Pulje 6'!D15)</f>
        <v>68.61</v>
      </c>
      <c r="D32" s="55" t="str">
        <f>IF('Pulje 6'!E15="","",'Pulje 6'!E15)</f>
        <v>SK</v>
      </c>
      <c r="E32" s="57">
        <f>IF('Pulje 6'!F15="","",'Pulje 6'!F15)</f>
        <v>35822</v>
      </c>
      <c r="F32" s="58" t="str">
        <f>IF('Pulje 6'!H15="","",'Pulje 6'!H15)</f>
        <v>Signe Høstmark</v>
      </c>
      <c r="G32" s="58" t="str">
        <f>IF('Pulje 6'!I15="","",'Pulje 6'!I15)</f>
        <v>Leangen AK</v>
      </c>
      <c r="H32" s="59">
        <f>IF('Pulje 6'!P15=0,"",'Pulje 6'!P15)</f>
        <v>68</v>
      </c>
      <c r="I32" s="59">
        <f>IF('Pulje 6'!Q15=0,"",'Pulje 6'!Q15)</f>
        <v>88</v>
      </c>
      <c r="J32" s="59">
        <f>IF('Pulje 6'!R15=0,"",'Pulje 6'!R15)</f>
        <v>156</v>
      </c>
      <c r="K32" s="60">
        <f>IF('Pulje 6'!S15=0,"",'Pulje 6'!S15)</f>
        <v>194.88539981167258</v>
      </c>
      <c r="L32" s="48"/>
    </row>
    <row r="33" spans="1:12" ht="16">
      <c r="A33" s="54">
        <v>29</v>
      </c>
      <c r="B33" s="55">
        <f>IF('Pulje 6'!C10="","",'Pulje 6'!C10)</f>
        <v>71</v>
      </c>
      <c r="C33" s="56">
        <f>IF('Pulje 6'!D10="","",'Pulje 6'!D10)</f>
        <v>70</v>
      </c>
      <c r="D33" s="55" t="str">
        <f>IF('Pulje 6'!E10="","",'Pulje 6'!E10)</f>
        <v>SK</v>
      </c>
      <c r="E33" s="57">
        <f>IF('Pulje 6'!F10="","",'Pulje 6'!F10)</f>
        <v>36628</v>
      </c>
      <c r="F33" s="58" t="str">
        <f>IF('Pulje 6'!H10="","",'Pulje 6'!H10)</f>
        <v>Maria Storteig</v>
      </c>
      <c r="G33" s="58" t="str">
        <f>IF('Pulje 6'!I10="","",'Pulje 6'!I10)</f>
        <v>Aasgård FVK</v>
      </c>
      <c r="H33" s="59">
        <f>IF('Pulje 6'!P10=0,"",'Pulje 6'!P10)</f>
        <v>66</v>
      </c>
      <c r="I33" s="59">
        <f>IF('Pulje 6'!Q10=0,"",'Pulje 6'!Q10)</f>
        <v>90</v>
      </c>
      <c r="J33" s="59">
        <f>IF('Pulje 6'!R10=0,"",'Pulje 6'!R10)</f>
        <v>156</v>
      </c>
      <c r="K33" s="60">
        <f>IF('Pulje 6'!S10=0,"",'Pulje 6'!S10)</f>
        <v>192.76766007756186</v>
      </c>
      <c r="L33" s="48"/>
    </row>
    <row r="34" spans="1:12" ht="16">
      <c r="A34" s="54">
        <v>30</v>
      </c>
      <c r="B34" s="55">
        <f>IF('Pulje 3'!C9="","",'Pulje 3'!C9)</f>
        <v>64</v>
      </c>
      <c r="C34" s="56">
        <f>IF('Pulje 3'!D9="","",'Pulje 3'!D9)</f>
        <v>63.17</v>
      </c>
      <c r="D34" s="55" t="str">
        <f>IF('Pulje 3'!E9="","",'Pulje 3'!E9)</f>
        <v>SK</v>
      </c>
      <c r="E34" s="57">
        <f>IF('Pulje 3'!F9="","",'Pulje 3'!F9)</f>
        <v>37371</v>
      </c>
      <c r="F34" s="58" t="str">
        <f>IF('Pulje 3'!H9="","",'Pulje 3'!H9)</f>
        <v>Celine Dorothea Opdal</v>
      </c>
      <c r="G34" s="58" t="str">
        <f>IF('Pulje 3'!I9="","",'Pulje 3'!I9)</f>
        <v>Leangen AK</v>
      </c>
      <c r="H34" s="59">
        <f>IF('Pulje 3'!P9=0,"",'Pulje 3'!P9)</f>
        <v>64</v>
      </c>
      <c r="I34" s="59">
        <f>IF('Pulje 3'!Q9=0,"",'Pulje 3'!Q9)</f>
        <v>83</v>
      </c>
      <c r="J34" s="59">
        <f>IF('Pulje 3'!R9=0,"",'Pulje 3'!R9)</f>
        <v>147</v>
      </c>
      <c r="K34" s="60">
        <f>IF('Pulje 3'!S9=0,"",'Pulje 3'!S9)</f>
        <v>192.65255808728728</v>
      </c>
      <c r="L34" s="48"/>
    </row>
    <row r="35" spans="1:12" ht="16">
      <c r="A35" s="54">
        <v>31</v>
      </c>
      <c r="B35" s="55">
        <f>IF('Pulje 6'!C14="","",'Pulje 6'!C14)</f>
        <v>71</v>
      </c>
      <c r="C35" s="56">
        <f>IF('Pulje 6'!D14="","",'Pulje 6'!D14)</f>
        <v>70.94</v>
      </c>
      <c r="D35" s="55" t="str">
        <f>IF('Pulje 6'!E14="","",'Pulje 6'!E14)</f>
        <v>SK</v>
      </c>
      <c r="E35" s="57">
        <f>IF('Pulje 6'!F14="","",'Pulje 6'!F14)</f>
        <v>37065</v>
      </c>
      <c r="F35" s="58" t="str">
        <f>IF('Pulje 6'!H14="","",'Pulje 6'!H14)</f>
        <v>Kornelia S. Flo</v>
      </c>
      <c r="G35" s="58" t="str">
        <f>IF('Pulje 6'!I14="","",'Pulje 6'!I14)</f>
        <v>Elverum AK</v>
      </c>
      <c r="H35" s="59">
        <f>IF('Pulje 6'!P14=0,"",'Pulje 6'!P14)</f>
        <v>66</v>
      </c>
      <c r="I35" s="59">
        <f>IF('Pulje 6'!Q14=0,"",'Pulje 6'!Q14)</f>
        <v>91</v>
      </c>
      <c r="J35" s="59">
        <f>IF('Pulje 6'!R14=0,"",'Pulje 6'!R14)</f>
        <v>157</v>
      </c>
      <c r="K35" s="60">
        <f>IF('Pulje 6'!S14=0,"",'Pulje 6'!S14)</f>
        <v>192.62805009492126</v>
      </c>
      <c r="L35" s="48"/>
    </row>
    <row r="36" spans="1:12" ht="16">
      <c r="A36" s="54">
        <v>32</v>
      </c>
      <c r="B36" s="55">
        <f>IF('Pulje 6'!C11="","",'Pulje 6'!C11)</f>
        <v>71</v>
      </c>
      <c r="C36" s="56">
        <f>IF('Pulje 6'!D11="","",'Pulje 6'!D11)</f>
        <v>70.06</v>
      </c>
      <c r="D36" s="55" t="str">
        <f>IF('Pulje 6'!E11="","",'Pulje 6'!E11)</f>
        <v>SK</v>
      </c>
      <c r="E36" s="57">
        <f>IF('Pulje 6'!F11="","",'Pulje 6'!F11)</f>
        <v>34953</v>
      </c>
      <c r="F36" s="58" t="str">
        <f>IF('Pulje 6'!H11="","",'Pulje 6'!H11)</f>
        <v>Ina-Kristin Aasvang</v>
      </c>
      <c r="G36" s="58" t="str">
        <f>IF('Pulje 6'!I11="","",'Pulje 6'!I11)</f>
        <v>Christiania AK</v>
      </c>
      <c r="H36" s="59">
        <f>IF('Pulje 6'!P11=0,"",'Pulje 6'!P11)</f>
        <v>65</v>
      </c>
      <c r="I36" s="59">
        <f>IF('Pulje 6'!Q11=0,"",'Pulje 6'!Q11)</f>
        <v>90</v>
      </c>
      <c r="J36" s="59">
        <f>IF('Pulje 6'!R11=0,"",'Pulje 6'!R11)</f>
        <v>155</v>
      </c>
      <c r="K36" s="60">
        <f>IF('Pulje 6'!S11=0,"",'Pulje 6'!S11)</f>
        <v>191.44376948805834</v>
      </c>
      <c r="L36" s="48"/>
    </row>
    <row r="37" spans="1:12" ht="16">
      <c r="A37" s="54">
        <v>33</v>
      </c>
      <c r="B37" s="55">
        <f>IF('Pulje 3'!C13="","",'Pulje 3'!C13)</f>
        <v>64</v>
      </c>
      <c r="C37" s="56">
        <f>IF('Pulje 3'!D13="","",'Pulje 3'!D13)</f>
        <v>62.97</v>
      </c>
      <c r="D37" s="55" t="str">
        <f>IF('Pulje 3'!E13="","",'Pulje 3'!E13)</f>
        <v>SK</v>
      </c>
      <c r="E37" s="57">
        <f>IF('Pulje 3'!F13="","",'Pulje 3'!F13)</f>
        <v>33443</v>
      </c>
      <c r="F37" s="58" t="str">
        <f>IF('Pulje 3'!H13="","",'Pulje 3'!H13)</f>
        <v>Sara Broe Østvold</v>
      </c>
      <c r="G37" s="58" t="str">
        <f>IF('Pulje 3'!I13="","",'Pulje 3'!I13)</f>
        <v>Spydeberg Atletene</v>
      </c>
      <c r="H37" s="59">
        <f>IF('Pulje 3'!P13=0,"",'Pulje 3'!P13)</f>
        <v>64</v>
      </c>
      <c r="I37" s="59">
        <f>IF('Pulje 3'!Q13=0,"",'Pulje 3'!Q13)</f>
        <v>81</v>
      </c>
      <c r="J37" s="59">
        <f>IF('Pulje 3'!R13=0,"",'Pulje 3'!R13)</f>
        <v>145</v>
      </c>
      <c r="K37" s="60">
        <f>IF('Pulje 3'!S13=0,"",'Pulje 3'!S13)</f>
        <v>190.3988734231466</v>
      </c>
      <c r="L37" s="48"/>
    </row>
    <row r="38" spans="1:12" ht="16">
      <c r="A38" s="54">
        <v>34</v>
      </c>
      <c r="B38" s="55">
        <f>IF('Pulje 3'!C10="","",'Pulje 3'!C10)</f>
        <v>64</v>
      </c>
      <c r="C38" s="56">
        <f>IF('Pulje 3'!D10="","",'Pulje 3'!D10)</f>
        <v>60.04</v>
      </c>
      <c r="D38" s="55" t="str">
        <f>IF('Pulje 3'!E10="","",'Pulje 3'!E10)</f>
        <v>SK</v>
      </c>
      <c r="E38" s="57">
        <f>IF('Pulje 3'!F10="","",'Pulje 3'!F10)</f>
        <v>35977</v>
      </c>
      <c r="F38" s="58" t="str">
        <f>IF('Pulje 3'!H10="","",'Pulje 3'!H10)</f>
        <v>Astrid Sporstøl Rasmussen</v>
      </c>
      <c r="G38" s="58" t="str">
        <f>IF('Pulje 3'!I10="","",'Pulje 3'!I10)</f>
        <v>Leangen AK</v>
      </c>
      <c r="H38" s="59">
        <f>IF('Pulje 3'!P10=0,"",'Pulje 3'!P10)</f>
        <v>60</v>
      </c>
      <c r="I38" s="59">
        <f>IF('Pulje 3'!Q10=0,"",'Pulje 3'!Q10)</f>
        <v>80</v>
      </c>
      <c r="J38" s="59">
        <f>IF('Pulje 3'!R10=0,"",'Pulje 3'!R10)</f>
        <v>140</v>
      </c>
      <c r="K38" s="60">
        <f>IF('Pulje 3'!S10=0,"",'Pulje 3'!S10)</f>
        <v>189.40402790052562</v>
      </c>
      <c r="L38" s="48"/>
    </row>
    <row r="39" spans="1:12" ht="16">
      <c r="A39" s="54">
        <v>35</v>
      </c>
      <c r="B39" s="55">
        <f>IF('Pulje 3'!C15="","",'Pulje 3'!C15)</f>
        <v>64</v>
      </c>
      <c r="C39" s="56">
        <f>IF('Pulje 3'!D15="","",'Pulje 3'!D15)</f>
        <v>63.75</v>
      </c>
      <c r="D39" s="55" t="str">
        <f>IF('Pulje 3'!E15="","",'Pulje 3'!E15)</f>
        <v>SK</v>
      </c>
      <c r="E39" s="57">
        <f>IF('Pulje 3'!F15="","",'Pulje 3'!F15)</f>
        <v>32978</v>
      </c>
      <c r="F39" s="58" t="str">
        <f>IF('Pulje 3'!H15="","",'Pulje 3'!H15)</f>
        <v>Asta Rønning Fjærli</v>
      </c>
      <c r="G39" s="58" t="str">
        <f>IF('Pulje 3'!I15="","",'Pulje 3'!I15)</f>
        <v>Oslo AK</v>
      </c>
      <c r="H39" s="59">
        <f>IF('Pulje 3'!P15=0,"",'Pulje 3'!P15)</f>
        <v>64</v>
      </c>
      <c r="I39" s="59">
        <f>IF('Pulje 3'!Q15=0,"",'Pulje 3'!Q15)</f>
        <v>81</v>
      </c>
      <c r="J39" s="59">
        <f>IF('Pulje 3'!R15=0,"",'Pulje 3'!R15)</f>
        <v>145</v>
      </c>
      <c r="K39" s="60">
        <f>IF('Pulje 3'!S15=0,"",'Pulje 3'!S15)</f>
        <v>188.98363503777361</v>
      </c>
      <c r="L39" s="48"/>
    </row>
    <row r="40" spans="1:12" ht="16">
      <c r="A40" s="54">
        <v>36</v>
      </c>
      <c r="B40" s="55">
        <f>IF('Pulje 3'!C12="","",'Pulje 3'!C12)</f>
        <v>64</v>
      </c>
      <c r="C40" s="56">
        <f>IF('Pulje 3'!D12="","",'Pulje 3'!D12)</f>
        <v>63.09</v>
      </c>
      <c r="D40" s="55" t="str">
        <f>IF('Pulje 3'!E12="","",'Pulje 3'!E12)</f>
        <v>SK</v>
      </c>
      <c r="E40" s="57">
        <f>IF('Pulje 3'!F12="","",'Pulje 3'!F12)</f>
        <v>34449</v>
      </c>
      <c r="F40" s="58" t="str">
        <f>IF('Pulje 3'!H12="","",'Pulje 3'!H12)</f>
        <v>Sofie Solli Løseth</v>
      </c>
      <c r="G40" s="58" t="str">
        <f>IF('Pulje 3'!I12="","",'Pulje 3'!I12)</f>
        <v>Bryggen AK</v>
      </c>
      <c r="H40" s="59">
        <f>IF('Pulje 3'!P12=0,"",'Pulje 3'!P12)</f>
        <v>63</v>
      </c>
      <c r="I40" s="59">
        <f>IF('Pulje 3'!Q12=0,"",'Pulje 3'!Q12)</f>
        <v>80</v>
      </c>
      <c r="J40" s="59">
        <f>IF('Pulje 3'!R12=0,"",'Pulje 3'!R12)</f>
        <v>143</v>
      </c>
      <c r="K40" s="60">
        <f>IF('Pulje 3'!S12=0,"",'Pulje 3'!S12)</f>
        <v>187.55488330094448</v>
      </c>
      <c r="L40" s="48"/>
    </row>
    <row r="41" spans="1:12" ht="16">
      <c r="A41" s="54">
        <v>37</v>
      </c>
      <c r="B41" s="55">
        <f>IF('Pulje 3'!C14="","",'Pulje 3'!C14)</f>
        <v>64</v>
      </c>
      <c r="C41" s="56">
        <f>IF('Pulje 3'!D14="","",'Pulje 3'!D14)</f>
        <v>63.43</v>
      </c>
      <c r="D41" s="55" t="str">
        <f>IF('Pulje 3'!E14="","",'Pulje 3'!E14)</f>
        <v>SK</v>
      </c>
      <c r="E41" s="57">
        <f>IF('Pulje 3'!F14="","",'Pulje 3'!F14)</f>
        <v>36509</v>
      </c>
      <c r="F41" s="58" t="str">
        <f>IF('Pulje 3'!H14="","",'Pulje 3'!H14)</f>
        <v>Frida Baade</v>
      </c>
      <c r="G41" s="58" t="str">
        <f>IF('Pulje 3'!I14="","",'Pulje 3'!I14)</f>
        <v>Oslo AK</v>
      </c>
      <c r="H41" s="59">
        <f>IF('Pulje 3'!P14=0,"",'Pulje 3'!P14)</f>
        <v>65</v>
      </c>
      <c r="I41" s="59">
        <f>IF('Pulje 3'!Q14=0,"",'Pulje 3'!Q14)</f>
        <v>78</v>
      </c>
      <c r="J41" s="59">
        <f>IF('Pulje 3'!R14=0,"",'Pulje 3'!R14)</f>
        <v>143</v>
      </c>
      <c r="K41" s="60">
        <f>IF('Pulje 3'!S14=0,"",'Pulje 3'!S14)</f>
        <v>186.94389098127766</v>
      </c>
      <c r="L41" s="48"/>
    </row>
    <row r="42" spans="1:12" ht="16">
      <c r="A42" s="54">
        <v>38</v>
      </c>
      <c r="B42" s="55">
        <f>IF('Pulje 7'!C11="","",'Pulje 7'!C11)</f>
        <v>76</v>
      </c>
      <c r="C42" s="56">
        <f>IF('Pulje 7'!D11="","",'Pulje 7'!D11)</f>
        <v>73.56</v>
      </c>
      <c r="D42" s="55" t="str">
        <f>IF('Pulje 7'!E11="","",'Pulje 7'!E11)</f>
        <v>SK</v>
      </c>
      <c r="E42" s="57">
        <f>IF('Pulje 7'!F11="","",'Pulje 7'!F11)</f>
        <v>35900</v>
      </c>
      <c r="F42" s="58" t="str">
        <f>IF('Pulje 7'!H11="","",'Pulje 7'!H11)</f>
        <v>Nadine Ohla</v>
      </c>
      <c r="G42" s="58" t="str">
        <f>IF('Pulje 7'!I11="","",'Pulje 7'!I11)</f>
        <v>Leangen AK</v>
      </c>
      <c r="H42" s="59">
        <f>IF('Pulje 7'!P11=0,"",'Pulje 7'!P11)</f>
        <v>70</v>
      </c>
      <c r="I42" s="59">
        <f>IF('Pulje 7'!Q11=0,"",'Pulje 7'!Q11)</f>
        <v>84</v>
      </c>
      <c r="J42" s="59">
        <f>IF('Pulje 7'!R11=0,"",'Pulje 7'!R11)</f>
        <v>154</v>
      </c>
      <c r="K42" s="60">
        <f>IF('Pulje 7'!S11=0,"",'Pulje 7'!S11)</f>
        <v>185.44165486507475</v>
      </c>
      <c r="L42" s="48"/>
    </row>
    <row r="43" spans="1:12" ht="16">
      <c r="A43" s="54">
        <v>39</v>
      </c>
      <c r="B43" s="55">
        <f>IF('Pulje 7'!C9="","",'Pulje 7'!C9)</f>
        <v>76</v>
      </c>
      <c r="C43" s="56">
        <f>IF('Pulje 7'!D9="","",'Pulje 7'!D9)</f>
        <v>75.02</v>
      </c>
      <c r="D43" s="55" t="str">
        <f>IF('Pulje 7'!E9="","",'Pulje 7'!E9)</f>
        <v>SK</v>
      </c>
      <c r="E43" s="57">
        <f>IF('Pulje 7'!F9="","",'Pulje 7'!F9)</f>
        <v>36654</v>
      </c>
      <c r="F43" s="58" t="str">
        <f>IF('Pulje 7'!H9="","",'Pulje 7'!H9)</f>
        <v>Live Wahl Gellein</v>
      </c>
      <c r="G43" s="58" t="str">
        <f>IF('Pulje 7'!I9="","",'Pulje 7'!I9)</f>
        <v>Leangen AK</v>
      </c>
      <c r="H43" s="59">
        <f>IF('Pulje 7'!P9=0,"",'Pulje 7'!P9)</f>
        <v>68</v>
      </c>
      <c r="I43" s="59">
        <f>IF('Pulje 7'!Q9=0,"",'Pulje 7'!Q9)</f>
        <v>87</v>
      </c>
      <c r="J43" s="59">
        <f>IF('Pulje 7'!R9=0,"",'Pulje 7'!R9)</f>
        <v>155</v>
      </c>
      <c r="K43" s="60">
        <f>IF('Pulje 7'!S9=0,"",'Pulje 7'!S9)</f>
        <v>184.83061466183614</v>
      </c>
      <c r="L43" s="48"/>
    </row>
    <row r="44" spans="1:12" ht="16">
      <c r="A44" s="54">
        <v>40</v>
      </c>
      <c r="B44" s="55">
        <f>IF('Pulje 6'!C19="","",'Pulje 6'!C19)</f>
        <v>71</v>
      </c>
      <c r="C44" s="56">
        <f>IF('Pulje 6'!D19="","",'Pulje 6'!D19)</f>
        <v>68.040000000000006</v>
      </c>
      <c r="D44" s="55" t="str">
        <f>IF('Pulje 6'!E19="","",'Pulje 6'!E19)</f>
        <v>K35</v>
      </c>
      <c r="E44" s="57">
        <f>IF('Pulje 6'!F19="","",'Pulje 6'!F19)</f>
        <v>32315</v>
      </c>
      <c r="F44" s="58" t="str">
        <f>IF('Pulje 6'!H19="","",'Pulje 6'!H19)</f>
        <v>Tina Nyhammer</v>
      </c>
      <c r="G44" s="58" t="str">
        <f>IF('Pulje 6'!I19="","",'Pulje 6'!I19)</f>
        <v>Tambarskjelvar IL</v>
      </c>
      <c r="H44" s="59">
        <f>IF('Pulje 6'!P19=0,"",'Pulje 6'!P19)</f>
        <v>65</v>
      </c>
      <c r="I44" s="59">
        <f>IF('Pulje 6'!Q19=0,"",'Pulje 6'!Q19)</f>
        <v>80</v>
      </c>
      <c r="J44" s="59">
        <f>IF('Pulje 6'!R19=0,"",'Pulje 6'!R19)</f>
        <v>145</v>
      </c>
      <c r="K44" s="60">
        <f>IF('Pulje 6'!S19=0,"",'Pulje 6'!S19)</f>
        <v>181.98331667249866</v>
      </c>
      <c r="L44" s="48"/>
    </row>
    <row r="45" spans="1:12" ht="16">
      <c r="A45" s="54">
        <v>41</v>
      </c>
      <c r="B45" s="55">
        <f>IF('Pulje 6'!C13="","",'Pulje 6'!C13)</f>
        <v>71</v>
      </c>
      <c r="C45" s="56">
        <f>IF('Pulje 6'!D13="","",'Pulje 6'!D13)</f>
        <v>70.11</v>
      </c>
      <c r="D45" s="55" t="str">
        <f>IF('Pulje 6'!E13="","",'Pulje 6'!E13)</f>
        <v>SK</v>
      </c>
      <c r="E45" s="57">
        <f>IF('Pulje 6'!F13="","",'Pulje 6'!F13)</f>
        <v>33776</v>
      </c>
      <c r="F45" s="58" t="str">
        <f>IF('Pulje 6'!H13="","",'Pulje 6'!H13)</f>
        <v>Nina Hummelvik Monsen</v>
      </c>
      <c r="G45" s="58" t="str">
        <f>IF('Pulje 6'!I13="","",'Pulje 6'!I13)</f>
        <v>Spydeberg Atletene</v>
      </c>
      <c r="H45" s="59">
        <f>IF('Pulje 6'!P13=0,"",'Pulje 6'!P13)</f>
        <v>66</v>
      </c>
      <c r="I45" s="59">
        <f>IF('Pulje 6'!Q13=0,"",'Pulje 6'!Q13)</f>
        <v>79</v>
      </c>
      <c r="J45" s="59">
        <f>IF('Pulje 6'!R13=0,"",'Pulje 6'!R13)</f>
        <v>145</v>
      </c>
      <c r="K45" s="60">
        <f>IF('Pulje 6'!S13=0,"",'Pulje 6'!S13)</f>
        <v>179.02395162636978</v>
      </c>
      <c r="L45" s="48"/>
    </row>
    <row r="46" spans="1:12" ht="16">
      <c r="A46" s="54">
        <v>42</v>
      </c>
      <c r="B46" s="55">
        <f>IF('Pulje 6'!C9="","",'Pulje 6'!C9)</f>
        <v>71</v>
      </c>
      <c r="C46" s="56">
        <f>IF('Pulje 6'!D9="","",'Pulje 6'!D9)</f>
        <v>69.36</v>
      </c>
      <c r="D46" s="55" t="str">
        <f>IF('Pulje 6'!E9="","",'Pulje 6'!E9)</f>
        <v>SK</v>
      </c>
      <c r="E46" s="57">
        <f>IF('Pulje 6'!F9="","",'Pulje 6'!F9)</f>
        <v>33479</v>
      </c>
      <c r="F46" s="58" t="str">
        <f>IF('Pulje 6'!H9="","",'Pulje 6'!H9)</f>
        <v>Hanna Jørstad</v>
      </c>
      <c r="G46" s="58" t="str">
        <f>IF('Pulje 6'!I9="","",'Pulje 6'!I9)</f>
        <v>Spydeberg Atletene</v>
      </c>
      <c r="H46" s="59">
        <f>IF('Pulje 6'!P9=0,"",'Pulje 6'!P9)</f>
        <v>63</v>
      </c>
      <c r="I46" s="59">
        <f>IF('Pulje 6'!Q9=0,"",'Pulje 6'!Q9)</f>
        <v>79</v>
      </c>
      <c r="J46" s="59">
        <f>IF('Pulje 6'!R9=0,"",'Pulje 6'!R9)</f>
        <v>142</v>
      </c>
      <c r="K46" s="60">
        <f>IF('Pulje 6'!S9=0,"",'Pulje 6'!S9)</f>
        <v>176.34213342946487</v>
      </c>
      <c r="L46" s="48"/>
    </row>
    <row r="47" spans="1:12" ht="16">
      <c r="A47" s="54">
        <v>43</v>
      </c>
      <c r="B47" s="55" t="str">
        <f>IF('Pulje 7'!C19="","",'Pulje 7'!C19)</f>
        <v>+87</v>
      </c>
      <c r="C47" s="56">
        <f>IF('Pulje 7'!D19="","",'Pulje 7'!D19)</f>
        <v>135.1</v>
      </c>
      <c r="D47" s="55" t="str">
        <f>IF('Pulje 7'!E19="","",'Pulje 7'!E19)</f>
        <v>SK</v>
      </c>
      <c r="E47" s="57">
        <f>IF('Pulje 7'!F19="","",'Pulje 7'!F19)</f>
        <v>33418</v>
      </c>
      <c r="F47" s="58" t="str">
        <f>IF('Pulje 7'!H19="","",'Pulje 7'!H19)</f>
        <v>Maren Matsson</v>
      </c>
      <c r="G47" s="58" t="str">
        <f>IF('Pulje 7'!I19="","",'Pulje 7'!I19)</f>
        <v>Spydeberg Atletene</v>
      </c>
      <c r="H47" s="59">
        <f>IF('Pulje 7'!P19=0,"",'Pulje 7'!P19)</f>
        <v>70</v>
      </c>
      <c r="I47" s="59">
        <f>IF('Pulje 7'!Q19=0,"",'Pulje 7'!Q19)</f>
        <v>94</v>
      </c>
      <c r="J47" s="59">
        <f>IF('Pulje 7'!R19=0,"",'Pulje 7'!R19)</f>
        <v>164</v>
      </c>
      <c r="K47" s="60">
        <f>IF('Pulje 7'!S19=0,"",'Pulje 7'!S19)</f>
        <v>164.9406665100353</v>
      </c>
      <c r="L47" s="48"/>
    </row>
    <row r="48" spans="1:12" ht="16">
      <c r="A48" s="54"/>
      <c r="B48" s="55">
        <f>IF('Pulje 6'!C12="","",'Pulje 6'!C12)</f>
        <v>71</v>
      </c>
      <c r="C48" s="56">
        <f>IF('Pulje 6'!D12="","",'Pulje 6'!D12)</f>
        <v>66.83</v>
      </c>
      <c r="D48" s="55" t="str">
        <f>IF('Pulje 6'!E12="","",'Pulje 6'!E12)</f>
        <v>SK</v>
      </c>
      <c r="E48" s="57">
        <f>IF('Pulje 6'!F12="","",'Pulje 6'!F12)</f>
        <v>36006</v>
      </c>
      <c r="F48" s="58" t="str">
        <f>IF('Pulje 6'!H12="","",'Pulje 6'!H12)</f>
        <v>Bente Alejandra Bjørnevold</v>
      </c>
      <c r="G48" s="58" t="str">
        <f>IF('Pulje 6'!I12="","",'Pulje 6'!I12)</f>
        <v>Leangen AK</v>
      </c>
      <c r="H48" s="59" t="str">
        <f>IF('Pulje 6'!P12=0,"",'Pulje 6'!P12)</f>
        <v/>
      </c>
      <c r="I48" s="59" t="str">
        <f>IF('Pulje 6'!Q12=0,"",'Pulje 6'!Q12)</f>
        <v/>
      </c>
      <c r="J48" s="59" t="str">
        <f>IF('Pulje 6'!R12=0,"",'Pulje 6'!R12)</f>
        <v/>
      </c>
      <c r="K48" s="60" t="str">
        <f>IF('Pulje 6'!S12=0,"",'Pulje 6'!S12)</f>
        <v/>
      </c>
      <c r="L48" s="48"/>
    </row>
    <row r="49" spans="1:12">
      <c r="A49" s="36"/>
    </row>
    <row r="50" spans="1:12" s="41" customFormat="1" ht="28">
      <c r="A50" s="245" t="s">
        <v>37</v>
      </c>
      <c r="B50" s="245"/>
      <c r="C50" s="245"/>
      <c r="D50" s="245"/>
      <c r="E50" s="245"/>
      <c r="F50" s="245"/>
      <c r="G50" s="245"/>
      <c r="H50" s="245"/>
      <c r="I50" s="245"/>
      <c r="J50" s="245"/>
      <c r="K50" s="245"/>
    </row>
    <row r="51" spans="1:12">
      <c r="A51" s="36"/>
    </row>
    <row r="52" spans="1:12" ht="16">
      <c r="A52" s="54">
        <v>1</v>
      </c>
      <c r="B52" s="55" t="str">
        <f>IF('Pulje 8'!C16="","",'Pulje 8'!C16)</f>
        <v>+109</v>
      </c>
      <c r="C52" s="56">
        <f>IF('Pulje 8'!D16="","",'Pulje 8'!D16)</f>
        <v>131.02000000000001</v>
      </c>
      <c r="D52" s="55" t="str">
        <f>IF('Pulje 8'!E16="","",'Pulje 8'!E16)</f>
        <v>SM</v>
      </c>
      <c r="E52" s="57">
        <f>IF('Pulje 8'!F16="","",'Pulje 8'!F16)</f>
        <v>37061</v>
      </c>
      <c r="F52" s="58" t="str">
        <f>IF('Pulje 8'!H16="","",'Pulje 8'!H16)</f>
        <v>Ragnar Holme</v>
      </c>
      <c r="G52" s="58" t="str">
        <f>IF('Pulje 8'!I16="","",'Pulje 8'!I16)</f>
        <v>Tambarskjelvar IL</v>
      </c>
      <c r="H52" s="59">
        <f>IF('Pulje 8'!P16=0,"",'Pulje 8'!P16)</f>
        <v>158</v>
      </c>
      <c r="I52" s="59">
        <f>IF('Pulje 8'!Q16=0,"",'Pulje 8'!Q16)</f>
        <v>180</v>
      </c>
      <c r="J52" s="59">
        <f>IF('Pulje 8'!R16=0,"",'Pulje 8'!R16)</f>
        <v>338</v>
      </c>
      <c r="K52" s="60">
        <f>IF('Pulje 8'!S16=0,"",'Pulje 8'!S16)</f>
        <v>354.57115509553188</v>
      </c>
      <c r="L52" s="48"/>
    </row>
    <row r="53" spans="1:12" ht="16">
      <c r="A53" s="54">
        <v>2</v>
      </c>
      <c r="B53" s="55">
        <f>IF('Pulje 2'!C20="","",'Pulje 2'!C20)</f>
        <v>81</v>
      </c>
      <c r="C53" s="56">
        <f>IF('Pulje 2'!D20="","",'Pulje 2'!D20)</f>
        <v>79.739999999999995</v>
      </c>
      <c r="D53" s="55" t="str">
        <f>IF('Pulje 2'!E20="","",'Pulje 2'!E20)</f>
        <v>SM</v>
      </c>
      <c r="E53" s="57">
        <f>IF('Pulje 2'!F20="","",'Pulje 2'!F20)</f>
        <v>37500</v>
      </c>
      <c r="F53" s="58" t="str">
        <f>IF('Pulje 2'!H20="","",'Pulje 2'!H20)</f>
        <v>Mats Hofstad</v>
      </c>
      <c r="G53" s="58" t="str">
        <f>IF('Pulje 2'!I20="","",'Pulje 2'!I20)</f>
        <v>Trondheim AK</v>
      </c>
      <c r="H53" s="59">
        <f>IF('Pulje 2'!P20=0,"",'Pulje 2'!P20)</f>
        <v>125</v>
      </c>
      <c r="I53" s="59">
        <f>IF('Pulje 2'!Q20=0,"",'Pulje 2'!Q20)</f>
        <v>150</v>
      </c>
      <c r="J53" s="59">
        <f>IF('Pulje 2'!R20=0,"",'Pulje 2'!R20)</f>
        <v>275</v>
      </c>
      <c r="K53" s="60">
        <f>IF('Pulje 2'!S20=0,"",'Pulje 2'!S20)</f>
        <v>352.04887552477868</v>
      </c>
      <c r="L53" s="48"/>
    </row>
    <row r="54" spans="1:12" ht="16">
      <c r="A54" s="54">
        <v>3</v>
      </c>
      <c r="B54" s="55">
        <f>IF('Pulje 4'!C13="","",'Pulje 4'!C13)</f>
        <v>89</v>
      </c>
      <c r="C54" s="56">
        <f>IF('Pulje 4'!D13="","",'Pulje 4'!D13)</f>
        <v>88.5</v>
      </c>
      <c r="D54" s="55" t="str">
        <f>IF('Pulje 4'!E13="","",'Pulje 4'!E13)</f>
        <v>SM</v>
      </c>
      <c r="E54" s="57">
        <f>IF('Pulje 4'!F13="","",'Pulje 4'!F13)</f>
        <v>35744</v>
      </c>
      <c r="F54" s="58" t="str">
        <f>IF('Pulje 4'!H13="","",'Pulje 4'!H13)</f>
        <v>Sigurd Haug Korsvoll</v>
      </c>
      <c r="G54" s="58" t="str">
        <f>IF('Pulje 4'!I13="","",'Pulje 4'!I13)</f>
        <v>Trondheim AK</v>
      </c>
      <c r="H54" s="59">
        <f>IF('Pulje 4'!P13=0,"",'Pulje 4'!P13)</f>
        <v>130</v>
      </c>
      <c r="I54" s="59">
        <f>IF('Pulje 4'!Q13=0,"",'Pulje 4'!Q13)</f>
        <v>152</v>
      </c>
      <c r="J54" s="59">
        <f>IF('Pulje 4'!R13=0,"",'Pulje 4'!R13)</f>
        <v>282</v>
      </c>
      <c r="K54" s="60">
        <f>IF('Pulje 4'!S13=0,"",'Pulje 4'!S13)</f>
        <v>341.81549229907262</v>
      </c>
      <c r="L54" s="48"/>
    </row>
    <row r="55" spans="1:12" ht="16">
      <c r="A55" s="54">
        <v>4</v>
      </c>
      <c r="B55" s="55">
        <f>IF('Pulje 2'!C16="","",'Pulje 2'!C16)</f>
        <v>81</v>
      </c>
      <c r="C55" s="56">
        <f>IF('Pulje 2'!D16="","",'Pulje 2'!D16)</f>
        <v>79.84</v>
      </c>
      <c r="D55" s="55" t="str">
        <f>IF('Pulje 2'!E16="","",'Pulje 2'!E16)</f>
        <v>SM</v>
      </c>
      <c r="E55" s="57">
        <f>IF('Pulje 2'!F16="","",'Pulje 2'!F16)</f>
        <v>37160</v>
      </c>
      <c r="F55" s="58" t="str">
        <f>IF('Pulje 2'!H16="","",'Pulje 2'!H16)</f>
        <v>Remy Heggvik Aune</v>
      </c>
      <c r="G55" s="58" t="str">
        <f>IF('Pulje 2'!I16="","",'Pulje 2'!I16)</f>
        <v>Hitra VK</v>
      </c>
      <c r="H55" s="59">
        <f>IF('Pulje 2'!P16=0,"",'Pulje 2'!P16)</f>
        <v>114</v>
      </c>
      <c r="I55" s="59">
        <f>IF('Pulje 2'!Q16=0,"",'Pulje 2'!Q16)</f>
        <v>152</v>
      </c>
      <c r="J55" s="59">
        <f>IF('Pulje 2'!R16=0,"",'Pulje 2'!R16)</f>
        <v>266</v>
      </c>
      <c r="K55" s="60">
        <f>IF('Pulje 2'!S16=0,"",'Pulje 2'!S16)</f>
        <v>340.28985850883339</v>
      </c>
      <c r="L55" s="48"/>
    </row>
    <row r="56" spans="1:12" ht="16">
      <c r="A56" s="54">
        <v>5</v>
      </c>
      <c r="B56" s="55">
        <f>IF('Pulje 2'!C12="","",'Pulje 2'!C12)</f>
        <v>73</v>
      </c>
      <c r="C56" s="56">
        <f>IF('Pulje 2'!D12="","",'Pulje 2'!D12)</f>
        <v>71.22</v>
      </c>
      <c r="D56" s="55" t="str">
        <f>IF('Pulje 2'!E12="","",'Pulje 2'!E12)</f>
        <v>JM</v>
      </c>
      <c r="E56" s="57">
        <f>IF('Pulje 2'!F12="","",'Pulje 2'!F12)</f>
        <v>38365</v>
      </c>
      <c r="F56" s="58" t="str">
        <f>IF('Pulje 2'!H12="","",'Pulje 2'!H12)</f>
        <v>Rasmus Heggvik Aune</v>
      </c>
      <c r="G56" s="58" t="str">
        <f>IF('Pulje 2'!I12="","",'Pulje 2'!I12)</f>
        <v>Hitra VK</v>
      </c>
      <c r="H56" s="59">
        <f>IF('Pulje 2'!P12=0,"",'Pulje 2'!P12)</f>
        <v>106</v>
      </c>
      <c r="I56" s="59">
        <f>IF('Pulje 2'!Q12=0,"",'Pulje 2'!Q12)</f>
        <v>135</v>
      </c>
      <c r="J56" s="59">
        <f>IF('Pulje 2'!R12=0,"",'Pulje 2'!R12)</f>
        <v>241</v>
      </c>
      <c r="K56" s="60">
        <f>IF('Pulje 2'!S12=0,"",'Pulje 2'!S12)</f>
        <v>329.88059664784305</v>
      </c>
      <c r="L56" s="48"/>
    </row>
    <row r="57" spans="1:12" ht="16">
      <c r="A57" s="54">
        <v>6</v>
      </c>
      <c r="B57" s="55">
        <f>IF('Pulje 4'!C16="","",'Pulje 4'!C16)</f>
        <v>89</v>
      </c>
      <c r="C57" s="56">
        <f>IF('Pulje 4'!D16="","",'Pulje 4'!D16)</f>
        <v>84.1</v>
      </c>
      <c r="D57" s="55" t="str">
        <f>IF('Pulje 4'!E16="","",'Pulje 4'!E16)</f>
        <v>SM</v>
      </c>
      <c r="E57" s="57">
        <f>IF('Pulje 4'!F16="","",'Pulje 4'!F16)</f>
        <v>36505</v>
      </c>
      <c r="F57" s="58" t="str">
        <f>IF('Pulje 4'!H16="","",'Pulje 4'!H16)</f>
        <v>Adrian Henneli</v>
      </c>
      <c r="G57" s="58" t="str">
        <f>IF('Pulje 4'!I16="","",'Pulje 4'!I16)</f>
        <v>AK Bjørgvin</v>
      </c>
      <c r="H57" s="59">
        <f>IF('Pulje 4'!P16=0,"",'Pulje 4'!P16)</f>
        <v>120</v>
      </c>
      <c r="I57" s="59">
        <f>IF('Pulje 4'!Q16=0,"",'Pulje 4'!Q16)</f>
        <v>145</v>
      </c>
      <c r="J57" s="59">
        <f>IF('Pulje 4'!R16=0,"",'Pulje 4'!R16)</f>
        <v>265</v>
      </c>
      <c r="K57" s="60">
        <f>IF('Pulje 4'!S16=0,"",'Pulje 4'!S16)</f>
        <v>329.63048292115224</v>
      </c>
      <c r="L57" s="48"/>
    </row>
    <row r="58" spans="1:12" ht="16">
      <c r="A58" s="54">
        <v>7</v>
      </c>
      <c r="B58" s="55">
        <f>IF('Pulje 8'!C12="","",'Pulje 8'!C12)</f>
        <v>109</v>
      </c>
      <c r="C58" s="56">
        <f>IF('Pulje 8'!D12="","",'Pulje 8'!D12)</f>
        <v>107.02</v>
      </c>
      <c r="D58" s="55" t="str">
        <f>IF('Pulje 8'!E12="","",'Pulje 8'!E12)</f>
        <v>SM</v>
      </c>
      <c r="E58" s="57">
        <f>IF('Pulje 8'!F12="","",'Pulje 8'!F12)</f>
        <v>33892</v>
      </c>
      <c r="F58" s="58" t="str">
        <f>IF('Pulje 8'!H12="","",'Pulje 8'!H12)</f>
        <v>Jørgen Kjellevand</v>
      </c>
      <c r="G58" s="58" t="str">
        <f>IF('Pulje 8'!I12="","",'Pulje 8'!I12)</f>
        <v>Spydeberg Atletene</v>
      </c>
      <c r="H58" s="59">
        <f>IF('Pulje 8'!P12=0,"",'Pulje 8'!P12)</f>
        <v>135</v>
      </c>
      <c r="I58" s="59">
        <f>IF('Pulje 8'!Q12=0,"",'Pulje 8'!Q12)</f>
        <v>160</v>
      </c>
      <c r="J58" s="59">
        <f>IF('Pulje 8'!R12=0,"",'Pulje 8'!R12)</f>
        <v>295</v>
      </c>
      <c r="K58" s="60">
        <f>IF('Pulje 8'!S12=0,"",'Pulje 8'!S12)</f>
        <v>329.40563344699513</v>
      </c>
      <c r="L58" s="48"/>
    </row>
    <row r="59" spans="1:12" ht="16">
      <c r="A59" s="54">
        <v>8</v>
      </c>
      <c r="B59" s="55">
        <f>IF('Pulje 2'!C9="","",'Pulje 2'!C9)</f>
        <v>67</v>
      </c>
      <c r="C59" s="56">
        <f>IF('Pulje 2'!D9="","",'Pulje 2'!D9)</f>
        <v>66.64</v>
      </c>
      <c r="D59" s="55" t="str">
        <f>IF('Pulje 2'!E9="","",'Pulje 2'!E9)</f>
        <v>SM</v>
      </c>
      <c r="E59" s="57">
        <f>IF('Pulje 2'!F9="","",'Pulje 2'!F9)</f>
        <v>36879</v>
      </c>
      <c r="F59" s="58" t="str">
        <f>IF('Pulje 2'!H9="","",'Pulje 2'!H9)</f>
        <v>Marcus Bratli</v>
      </c>
      <c r="G59" s="58" t="str">
        <f>IF('Pulje 2'!I9="","",'Pulje 2'!I9)</f>
        <v>Bryggen AK</v>
      </c>
      <c r="H59" s="59">
        <f>IF('Pulje 2'!P9=0,"",'Pulje 2'!P9)</f>
        <v>100</v>
      </c>
      <c r="I59" s="59">
        <f>IF('Pulje 2'!Q9=0,"",'Pulje 2'!Q9)</f>
        <v>130</v>
      </c>
      <c r="J59" s="59">
        <f>IF('Pulje 2'!R9=0,"",'Pulje 2'!R9)</f>
        <v>230</v>
      </c>
      <c r="K59" s="60">
        <f>IF('Pulje 2'!S9=0,"",'Pulje 2'!S9)</f>
        <v>328.69513363234216</v>
      </c>
      <c r="L59" s="48"/>
    </row>
    <row r="60" spans="1:12" ht="16">
      <c r="A60" s="54">
        <v>9</v>
      </c>
      <c r="B60" s="55">
        <f>IF('Pulje 2'!C15="","",'Pulje 2'!C15)</f>
        <v>81</v>
      </c>
      <c r="C60" s="56">
        <f>IF('Pulje 2'!D15="","",'Pulje 2'!D15)</f>
        <v>78.8</v>
      </c>
      <c r="D60" s="55" t="str">
        <f>IF('Pulje 2'!E15="","",'Pulje 2'!E15)</f>
        <v>SM</v>
      </c>
      <c r="E60" s="57">
        <f>IF('Pulje 2'!F15="","",'Pulje 2'!F15)</f>
        <v>35917</v>
      </c>
      <c r="F60" s="58" t="str">
        <f>IF('Pulje 2'!H15="","",'Pulje 2'!H15)</f>
        <v>Håkon E. Bekkevold</v>
      </c>
      <c r="G60" s="58" t="str">
        <f>IF('Pulje 2'!I15="","",'Pulje 2'!I15)</f>
        <v>Elverum AK</v>
      </c>
      <c r="H60" s="59">
        <f>IF('Pulje 2'!P15=0,"",'Pulje 2'!P15)</f>
        <v>107</v>
      </c>
      <c r="I60" s="59">
        <f>IF('Pulje 2'!Q15=0,"",'Pulje 2'!Q15)</f>
        <v>145</v>
      </c>
      <c r="J60" s="59">
        <f>IF('Pulje 2'!R15=0,"",'Pulje 2'!R15)</f>
        <v>252</v>
      </c>
      <c r="K60" s="60">
        <f>IF('Pulje 2'!S15=0,"",'Pulje 2'!S15)</f>
        <v>324.75657794367589</v>
      </c>
      <c r="L60" s="48"/>
    </row>
    <row r="61" spans="1:12" ht="16">
      <c r="A61" s="54">
        <v>10</v>
      </c>
      <c r="B61" s="55">
        <f>IF('Pulje 4'!C11="","",'Pulje 4'!C11)</f>
        <v>89</v>
      </c>
      <c r="C61" s="56">
        <f>IF('Pulje 4'!D11="","",'Pulje 4'!D11)</f>
        <v>88.28</v>
      </c>
      <c r="D61" s="55" t="str">
        <f>IF('Pulje 4'!E11="","",'Pulje 4'!E11)</f>
        <v>SM</v>
      </c>
      <c r="E61" s="57">
        <f>IF('Pulje 4'!F11="","",'Pulje 4'!F11)</f>
        <v>33295</v>
      </c>
      <c r="F61" s="58" t="str">
        <f>IF('Pulje 4'!H11="","",'Pulje 4'!H11)</f>
        <v>Lars Frederik Gylseth</v>
      </c>
      <c r="G61" s="58" t="str">
        <f>IF('Pulje 4'!I11="","",'Pulje 4'!I11)</f>
        <v>Elverum AK</v>
      </c>
      <c r="H61" s="59">
        <f>IF('Pulje 4'!P11=0,"",'Pulje 4'!P11)</f>
        <v>117</v>
      </c>
      <c r="I61" s="59">
        <f>IF('Pulje 4'!Q11=0,"",'Pulje 4'!Q11)</f>
        <v>150</v>
      </c>
      <c r="J61" s="59">
        <f>IF('Pulje 4'!R11=0,"",'Pulje 4'!R11)</f>
        <v>267</v>
      </c>
      <c r="K61" s="60">
        <f>IF('Pulje 4'!S11=0,"",'Pulje 4'!S11)</f>
        <v>324.03056219082475</v>
      </c>
      <c r="L61" s="48"/>
    </row>
    <row r="62" spans="1:12" ht="16">
      <c r="A62" s="54">
        <v>11</v>
      </c>
      <c r="B62" s="55">
        <f>IF('Pulje 4'!C17="","",'Pulje 4'!C17)</f>
        <v>89</v>
      </c>
      <c r="C62" s="56">
        <f>IF('Pulje 4'!D17="","",'Pulje 4'!D17)</f>
        <v>88.96</v>
      </c>
      <c r="D62" s="55" t="str">
        <f>IF('Pulje 4'!E17="","",'Pulje 4'!E17)</f>
        <v>SM</v>
      </c>
      <c r="E62" s="57">
        <f>IF('Pulje 4'!F17="","",'Pulje 4'!F17)</f>
        <v>36192</v>
      </c>
      <c r="F62" s="58" t="str">
        <f>IF('Pulje 4'!H17="","",'Pulje 4'!H17)</f>
        <v>Eskil Andersen</v>
      </c>
      <c r="G62" s="58" t="str">
        <f>IF('Pulje 4'!I17="","",'Pulje 4'!I17)</f>
        <v>Stavanger VK</v>
      </c>
      <c r="H62" s="59">
        <f>IF('Pulje 4'!P17=0,"",'Pulje 4'!P17)</f>
        <v>123</v>
      </c>
      <c r="I62" s="59">
        <f>IF('Pulje 4'!Q17=0,"",'Pulje 4'!Q17)</f>
        <v>145</v>
      </c>
      <c r="J62" s="59">
        <f>IF('Pulje 4'!R17=0,"",'Pulje 4'!R17)</f>
        <v>268</v>
      </c>
      <c r="K62" s="60">
        <f>IF('Pulje 4'!S17=0,"",'Pulje 4'!S17)</f>
        <v>324.02206412124042</v>
      </c>
      <c r="L62" s="48"/>
    </row>
    <row r="63" spans="1:12" ht="16">
      <c r="A63" s="54">
        <v>12</v>
      </c>
      <c r="B63" s="55">
        <f>IF('Pulje 4'!C15="","",'Pulje 4'!C15)</f>
        <v>89</v>
      </c>
      <c r="C63" s="56">
        <f>IF('Pulje 4'!D15="","",'Pulje 4'!D15)</f>
        <v>86.92</v>
      </c>
      <c r="D63" s="55" t="str">
        <f>IF('Pulje 4'!E15="","",'Pulje 4'!E15)</f>
        <v>SM</v>
      </c>
      <c r="E63" s="57">
        <f>IF('Pulje 4'!F15="","",'Pulje 4'!F15)</f>
        <v>36748</v>
      </c>
      <c r="F63" s="58" t="str">
        <f>IF('Pulje 4'!H15="","",'Pulje 4'!H15)</f>
        <v>Bent Andre Midtbø</v>
      </c>
      <c r="G63" s="58" t="str">
        <f>IF('Pulje 4'!I15="","",'Pulje 4'!I15)</f>
        <v>Breimsbygda IL</v>
      </c>
      <c r="H63" s="59">
        <f>IF('Pulje 4'!P15=0,"",'Pulje 4'!P15)</f>
        <v>115</v>
      </c>
      <c r="I63" s="59">
        <f>IF('Pulje 4'!Q15=0,"",'Pulje 4'!Q15)</f>
        <v>146</v>
      </c>
      <c r="J63" s="59">
        <f>IF('Pulje 4'!R15=0,"",'Pulje 4'!R15)</f>
        <v>261</v>
      </c>
      <c r="K63" s="60">
        <f>IF('Pulje 4'!S15=0,"",'Pulje 4'!S15)</f>
        <v>319.20691298841683</v>
      </c>
      <c r="L63" s="48"/>
    </row>
    <row r="64" spans="1:12" ht="16">
      <c r="A64" s="54">
        <v>13</v>
      </c>
      <c r="B64" s="55">
        <f>IF('Pulje 5'!C12="","",'Pulje 5'!C12)</f>
        <v>102</v>
      </c>
      <c r="C64" s="56">
        <f>IF('Pulje 5'!D12="","",'Pulje 5'!D12)</f>
        <v>99.66</v>
      </c>
      <c r="D64" s="55" t="str">
        <f>IF('Pulje 5'!E12="","",'Pulje 5'!E12)</f>
        <v>SM</v>
      </c>
      <c r="E64" s="57">
        <f>IF('Pulje 5'!F12="","",'Pulje 5'!F12)</f>
        <v>34333</v>
      </c>
      <c r="F64" s="58" t="str">
        <f>IF('Pulje 5'!H12="","",'Pulje 5'!H12)</f>
        <v>Erlend Raastad</v>
      </c>
      <c r="G64" s="58" t="str">
        <f>IF('Pulje 5'!I12="","",'Pulje 5'!I12)</f>
        <v>Grenland Atletklubb</v>
      </c>
      <c r="H64" s="59">
        <f>IF('Pulje 5'!P12=0,"",'Pulje 5'!P12)</f>
        <v>113</v>
      </c>
      <c r="I64" s="59">
        <f>IF('Pulje 5'!Q12=0,"",'Pulje 5'!Q12)</f>
        <v>164</v>
      </c>
      <c r="J64" s="59">
        <f>IF('Pulje 5'!R12=0,"",'Pulje 5'!R12)</f>
        <v>277</v>
      </c>
      <c r="K64" s="60">
        <f>IF('Pulje 5'!S12=0,"",'Pulje 5'!S12)</f>
        <v>318.12453584287022</v>
      </c>
      <c r="L64" s="48"/>
    </row>
    <row r="65" spans="1:12" ht="16">
      <c r="A65" s="54">
        <v>14</v>
      </c>
      <c r="B65" s="55">
        <f>IF('Pulje 5'!C10="","",'Pulje 5'!C10)</f>
        <v>96</v>
      </c>
      <c r="C65" s="56">
        <f>IF('Pulje 5'!D10="","",'Pulje 5'!D10)</f>
        <v>92.82</v>
      </c>
      <c r="D65" s="55" t="str">
        <f>IF('Pulje 5'!E10="","",'Pulje 5'!E10)</f>
        <v>SM</v>
      </c>
      <c r="E65" s="57">
        <f>IF('Pulje 5'!F10="","",'Pulje 5'!F10)</f>
        <v>34330</v>
      </c>
      <c r="F65" s="58" t="str">
        <f>IF('Pulje 5'!H10="","",'Pulje 5'!H10)</f>
        <v>Roy Sømme Ommedal</v>
      </c>
      <c r="G65" s="58" t="str">
        <f>IF('Pulje 5'!I10="","",'Pulje 5'!I10)</f>
        <v>Vigrestad IK</v>
      </c>
      <c r="H65" s="59">
        <f>IF('Pulje 5'!P10=0,"",'Pulje 5'!P10)</f>
        <v>113</v>
      </c>
      <c r="I65" s="59">
        <f>IF('Pulje 5'!Q10=0,"",'Pulje 5'!Q10)</f>
        <v>151</v>
      </c>
      <c r="J65" s="59">
        <f>IF('Pulje 5'!R10=0,"",'Pulje 5'!R10)</f>
        <v>264</v>
      </c>
      <c r="K65" s="60">
        <f>IF('Pulje 5'!S10=0,"",'Pulje 5'!S10)</f>
        <v>312.81240738188922</v>
      </c>
      <c r="L65" s="48"/>
    </row>
    <row r="66" spans="1:12" ht="16">
      <c r="A66" s="54">
        <v>15</v>
      </c>
      <c r="B66" s="55">
        <f>IF('Pulje 2'!C17="","",'Pulje 2'!C17)</f>
        <v>81</v>
      </c>
      <c r="C66" s="56">
        <f>IF('Pulje 2'!D17="","",'Pulje 2'!D17)</f>
        <v>79.099999999999994</v>
      </c>
      <c r="D66" s="55" t="str">
        <f>IF('Pulje 2'!E17="","",'Pulje 2'!E17)</f>
        <v>M35</v>
      </c>
      <c r="E66" s="57">
        <f>IF('Pulje 2'!F17="","",'Pulje 2'!F17)</f>
        <v>31990</v>
      </c>
      <c r="F66" s="58" t="str">
        <f>IF('Pulje 2'!H17="","",'Pulje 2'!H17)</f>
        <v>Ciscomar Mogueis</v>
      </c>
      <c r="G66" s="58" t="str">
        <f>IF('Pulje 2'!I17="","",'Pulje 2'!I17)</f>
        <v>Oslo AK</v>
      </c>
      <c r="H66" s="59">
        <f>IF('Pulje 2'!P17=0,"",'Pulje 2'!P17)</f>
        <v>100</v>
      </c>
      <c r="I66" s="59">
        <f>IF('Pulje 2'!Q17=0,"",'Pulje 2'!Q17)</f>
        <v>139</v>
      </c>
      <c r="J66" s="59">
        <f>IF('Pulje 2'!R17=0,"",'Pulje 2'!R17)</f>
        <v>239</v>
      </c>
      <c r="K66" s="60">
        <f>IF('Pulje 2'!S17=0,"",'Pulje 2'!S17)</f>
        <v>307.34488310368147</v>
      </c>
      <c r="L66" s="48"/>
    </row>
    <row r="67" spans="1:12" ht="16">
      <c r="A67" s="54">
        <v>16</v>
      </c>
      <c r="B67" s="55">
        <f>IF('Pulje 2'!C18="","",'Pulje 2'!C18)</f>
        <v>81</v>
      </c>
      <c r="C67" s="56">
        <f>IF('Pulje 2'!D18="","",'Pulje 2'!D18)</f>
        <v>78.319999999999993</v>
      </c>
      <c r="D67" s="55" t="str">
        <f>IF('Pulje 2'!E18="","",'Pulje 2'!E18)</f>
        <v>SM</v>
      </c>
      <c r="E67" s="57">
        <f>IF('Pulje 2'!F18="","",'Pulje 2'!F18)</f>
        <v>35283</v>
      </c>
      <c r="F67" s="58" t="str">
        <f>IF('Pulje 2'!H18="","",'Pulje 2'!H18)</f>
        <v>Jonas Grønstad</v>
      </c>
      <c r="G67" s="58" t="str">
        <f>IF('Pulje 2'!I18="","",'Pulje 2'!I18)</f>
        <v>Spydeberg Atletene</v>
      </c>
      <c r="H67" s="59">
        <f>IF('Pulje 2'!P18=0,"",'Pulje 2'!P18)</f>
        <v>107</v>
      </c>
      <c r="I67" s="59">
        <f>IF('Pulje 2'!Q18=0,"",'Pulje 2'!Q18)</f>
        <v>130</v>
      </c>
      <c r="J67" s="59">
        <f>IF('Pulje 2'!R18=0,"",'Pulje 2'!R18)</f>
        <v>237</v>
      </c>
      <c r="K67" s="60">
        <f>IF('Pulje 2'!S18=0,"",'Pulje 2'!S18)</f>
        <v>306.48436736194441</v>
      </c>
      <c r="L67" s="48"/>
    </row>
    <row r="68" spans="1:12" ht="16">
      <c r="A68" s="54">
        <v>17</v>
      </c>
      <c r="B68" s="55">
        <f>IF('Pulje 2'!C13="","",'Pulje 2'!C13)</f>
        <v>73</v>
      </c>
      <c r="C68" s="56">
        <f>IF('Pulje 2'!D13="","",'Pulje 2'!D13)</f>
        <v>72.14</v>
      </c>
      <c r="D68" s="55" t="str">
        <f>IF('Pulje 2'!E13="","",'Pulje 2'!E13)</f>
        <v>SM</v>
      </c>
      <c r="E68" s="57">
        <f>IF('Pulje 2'!F13="","",'Pulje 2'!F13)</f>
        <v>35378</v>
      </c>
      <c r="F68" s="58" t="str">
        <f>IF('Pulje 2'!H13="","",'Pulje 2'!H13)</f>
        <v>Runar Klungervik</v>
      </c>
      <c r="G68" s="58" t="str">
        <f>IF('Pulje 2'!I13="","",'Pulje 2'!I13)</f>
        <v>Hitra VK</v>
      </c>
      <c r="H68" s="59">
        <f>IF('Pulje 2'!P13=0,"",'Pulje 2'!P13)</f>
        <v>103</v>
      </c>
      <c r="I68" s="59">
        <f>IF('Pulje 2'!Q13=0,"",'Pulje 2'!Q13)</f>
        <v>122</v>
      </c>
      <c r="J68" s="59">
        <f>IF('Pulje 2'!R13=0,"",'Pulje 2'!R13)</f>
        <v>225</v>
      </c>
      <c r="K68" s="60">
        <f>IF('Pulje 2'!S13=0,"",'Pulje 2'!S13)</f>
        <v>305.523836130902</v>
      </c>
      <c r="L68" s="48"/>
    </row>
    <row r="69" spans="1:12" ht="16">
      <c r="A69" s="54">
        <v>18</v>
      </c>
      <c r="B69" s="55">
        <f>IF('Pulje 2'!C14="","",'Pulje 2'!C14)</f>
        <v>73</v>
      </c>
      <c r="C69" s="56">
        <f>IF('Pulje 2'!D14="","",'Pulje 2'!D14)</f>
        <v>72.739999999999995</v>
      </c>
      <c r="D69" s="55" t="str">
        <f>IF('Pulje 2'!E14="","",'Pulje 2'!E14)</f>
        <v>SM</v>
      </c>
      <c r="E69" s="57">
        <f>IF('Pulje 2'!F14="","",'Pulje 2'!F14)</f>
        <v>32995</v>
      </c>
      <c r="F69" s="58" t="str">
        <f>IF('Pulje 2'!H14="","",'Pulje 2'!H14)</f>
        <v>Fredrik Kvist Gyllensten</v>
      </c>
      <c r="G69" s="58" t="str">
        <f>IF('Pulje 2'!I14="","",'Pulje 2'!I14)</f>
        <v>Christiania AK</v>
      </c>
      <c r="H69" s="59">
        <f>IF('Pulje 2'!P14=0,"",'Pulje 2'!P14)</f>
        <v>100</v>
      </c>
      <c r="I69" s="59">
        <f>IF('Pulje 2'!Q14=0,"",'Pulje 2'!Q14)</f>
        <v>126</v>
      </c>
      <c r="J69" s="59">
        <f>IF('Pulje 2'!R14=0,"",'Pulje 2'!R14)</f>
        <v>226</v>
      </c>
      <c r="K69" s="60">
        <f>IF('Pulje 2'!S14=0,"",'Pulje 2'!S14)</f>
        <v>305.31698687440905</v>
      </c>
      <c r="L69" s="48"/>
    </row>
    <row r="70" spans="1:12" ht="16">
      <c r="A70" s="54">
        <v>19</v>
      </c>
      <c r="B70" s="55">
        <f>IF('Pulje 5'!C13="","",'Pulje 5'!C13)</f>
        <v>102</v>
      </c>
      <c r="C70" s="56">
        <f>IF('Pulje 5'!D13="","",'Pulje 5'!D13)</f>
        <v>98.18</v>
      </c>
      <c r="D70" s="55" t="str">
        <f>IF('Pulje 5'!E13="","",'Pulje 5'!E13)</f>
        <v>SM</v>
      </c>
      <c r="E70" s="57">
        <f>IF('Pulje 5'!F13="","",'Pulje 5'!F13)</f>
        <v>36497</v>
      </c>
      <c r="F70" s="58" t="str">
        <f>IF('Pulje 5'!H13="","",'Pulje 5'!H13)</f>
        <v>Oskar Emil Wavold</v>
      </c>
      <c r="G70" s="58" t="str">
        <f>IF('Pulje 5'!I13="","",'Pulje 5'!I13)</f>
        <v>Nidelv IL</v>
      </c>
      <c r="H70" s="59">
        <f>IF('Pulje 5'!P13=0,"",'Pulje 5'!P13)</f>
        <v>122</v>
      </c>
      <c r="I70" s="59">
        <f>IF('Pulje 5'!Q13=0,"",'Pulje 5'!Q13)</f>
        <v>142</v>
      </c>
      <c r="J70" s="59">
        <f>IF('Pulje 5'!R13=0,"",'Pulje 5'!R13)</f>
        <v>264</v>
      </c>
      <c r="K70" s="60">
        <f>IF('Pulje 5'!S13=0,"",'Pulje 5'!S13)</f>
        <v>305.11304152913249</v>
      </c>
      <c r="L70" s="48"/>
    </row>
    <row r="71" spans="1:12" ht="16">
      <c r="A71" s="54">
        <v>20</v>
      </c>
      <c r="B71" s="55" t="str">
        <f>IF('Pulje 2'!C10="","",'Pulje 2'!C10)</f>
        <v>67</v>
      </c>
      <c r="C71" s="56">
        <f>IF('Pulje 2'!D10="","",'Pulje 2'!D10)</f>
        <v>66.56</v>
      </c>
      <c r="D71" s="55" t="str">
        <f>IF('Pulje 2'!E10="","",'Pulje 2'!E10)</f>
        <v>SM</v>
      </c>
      <c r="E71" s="57">
        <f>IF('Pulje 2'!F10="","",'Pulje 2'!F10)</f>
        <v>36529</v>
      </c>
      <c r="F71" s="58" t="str">
        <f>IF('Pulje 2'!H10="","",'Pulje 2'!H10)</f>
        <v>Robert Andre Moldestad</v>
      </c>
      <c r="G71" s="58" t="str">
        <f>IF('Pulje 2'!I10="","",'Pulje 2'!I10)</f>
        <v>Breimsbygda IL</v>
      </c>
      <c r="H71" s="59">
        <f>IF('Pulje 2'!P10=0,"",'Pulje 2'!P10)</f>
        <v>96</v>
      </c>
      <c r="I71" s="59">
        <f>IF('Pulje 2'!Q10=0,"",'Pulje 2'!Q10)</f>
        <v>117</v>
      </c>
      <c r="J71" s="59">
        <f>IF('Pulje 2'!R10=0,"",'Pulje 2'!R10)</f>
        <v>213</v>
      </c>
      <c r="K71" s="60">
        <f>IF('Pulje 2'!S10=0,"",'Pulje 2'!S10)</f>
        <v>304.64533197192424</v>
      </c>
      <c r="L71" s="48"/>
    </row>
    <row r="72" spans="1:12" ht="16">
      <c r="A72" s="54">
        <v>21</v>
      </c>
      <c r="B72" s="55">
        <f>IF('Pulje 2'!C19="","",'Pulje 2'!C19)</f>
        <v>81</v>
      </c>
      <c r="C72" s="56">
        <f>IF('Pulje 2'!D19="","",'Pulje 2'!D19)</f>
        <v>80.92</v>
      </c>
      <c r="D72" s="55" t="str">
        <f>IF('Pulje 2'!E19="","",'Pulje 2'!E19)</f>
        <v>JM</v>
      </c>
      <c r="E72" s="57">
        <f>IF('Pulje 2'!F19="","",'Pulje 2'!F19)</f>
        <v>38067</v>
      </c>
      <c r="F72" s="58" t="str">
        <f>IF('Pulje 2'!H19="","",'Pulje 2'!H19)</f>
        <v>Kristen Espedal Røyseth</v>
      </c>
      <c r="G72" s="58" t="str">
        <f>IF('Pulje 2'!I19="","",'Pulje 2'!I19)</f>
        <v>Tambarskjelvar IL</v>
      </c>
      <c r="H72" s="59">
        <f>IF('Pulje 2'!P19=0,"",'Pulje 2'!P19)</f>
        <v>104</v>
      </c>
      <c r="I72" s="59">
        <f>IF('Pulje 2'!Q19=0,"",'Pulje 2'!Q19)</f>
        <v>134</v>
      </c>
      <c r="J72" s="59">
        <f>IF('Pulje 2'!R19=0,"",'Pulje 2'!R19)</f>
        <v>238</v>
      </c>
      <c r="K72" s="60">
        <f>IF('Pulje 2'!S19=0,"",'Pulje 2'!S19)</f>
        <v>302.22048455244243</v>
      </c>
      <c r="L72" s="48"/>
    </row>
    <row r="73" spans="1:12" ht="16">
      <c r="A73" s="54">
        <v>22</v>
      </c>
      <c r="B73" s="55">
        <f>IF('Pulje 5'!C9="","",'Pulje 5'!C9)</f>
        <v>96</v>
      </c>
      <c r="C73" s="56">
        <f>IF('Pulje 5'!D9="","",'Pulje 5'!D9)</f>
        <v>93.16</v>
      </c>
      <c r="D73" s="55" t="str">
        <f>IF('Pulje 5'!E9="","",'Pulje 5'!E9)</f>
        <v>SM</v>
      </c>
      <c r="E73" s="57">
        <f>IF('Pulje 5'!F9="","",'Pulje 5'!F9)</f>
        <v>33140</v>
      </c>
      <c r="F73" s="58" t="str">
        <f>IF('Pulje 5'!H9="","",'Pulje 5'!H9)</f>
        <v>Thomas Malmo</v>
      </c>
      <c r="G73" s="58" t="str">
        <f>IF('Pulje 5'!I9="","",'Pulje 5'!I9)</f>
        <v>Leangen AK</v>
      </c>
      <c r="H73" s="59">
        <f>IF('Pulje 5'!P9=0,"",'Pulje 5'!P9)</f>
        <v>113</v>
      </c>
      <c r="I73" s="59">
        <f>IF('Pulje 5'!Q9=0,"",'Pulje 5'!Q9)</f>
        <v>142</v>
      </c>
      <c r="J73" s="59">
        <f>IF('Pulje 5'!R9=0,"",'Pulje 5'!R9)</f>
        <v>255</v>
      </c>
      <c r="K73" s="60">
        <f>IF('Pulje 5'!S9=0,"",'Pulje 5'!S9)</f>
        <v>301.64016595564357</v>
      </c>
      <c r="L73" s="48"/>
    </row>
    <row r="74" spans="1:12" ht="16">
      <c r="A74" s="54">
        <v>23</v>
      </c>
      <c r="B74" s="55">
        <f>IF('Pulje 8'!C10="","",'Pulje 8'!C10)</f>
        <v>109</v>
      </c>
      <c r="C74" s="56">
        <f>IF('Pulje 8'!D10="","",'Pulje 8'!D10)</f>
        <v>107.3</v>
      </c>
      <c r="D74" s="55" t="str">
        <f>IF('Pulje 8'!E10="","",'Pulje 8'!E10)</f>
        <v>SM</v>
      </c>
      <c r="E74" s="57">
        <f>IF('Pulje 8'!F10="","",'Pulje 8'!F10)</f>
        <v>37217</v>
      </c>
      <c r="F74" s="58" t="str">
        <f>IF('Pulje 8'!H10="","",'Pulje 8'!H10)</f>
        <v>Mikal Akseth</v>
      </c>
      <c r="G74" s="58" t="str">
        <f>IF('Pulje 8'!I10="","",'Pulje 8'!I10)</f>
        <v>Hitra VK</v>
      </c>
      <c r="H74" s="59">
        <f>IF('Pulje 8'!P10=0,"",'Pulje 8'!P10)</f>
        <v>120</v>
      </c>
      <c r="I74" s="59">
        <f>IF('Pulje 8'!Q10=0,"",'Pulje 8'!Q10)</f>
        <v>150</v>
      </c>
      <c r="J74" s="59">
        <f>IF('Pulje 8'!R10=0,"",'Pulje 8'!R10)</f>
        <v>270</v>
      </c>
      <c r="K74" s="60">
        <f>IF('Pulje 8'!S10=0,"",'Pulje 8'!S10)</f>
        <v>301.19750951683494</v>
      </c>
      <c r="L74" s="48"/>
    </row>
    <row r="75" spans="1:12" ht="16">
      <c r="A75" s="54">
        <v>24</v>
      </c>
      <c r="B75" s="55">
        <f>IF('Pulje 8'!C9="","",'Pulje 8'!C9)</f>
        <v>109</v>
      </c>
      <c r="C75" s="56">
        <f>IF('Pulje 8'!D9="","",'Pulje 8'!D9)</f>
        <v>107.64</v>
      </c>
      <c r="D75" s="55" t="str">
        <f>IF('Pulje 8'!E9="","",'Pulje 8'!E9)</f>
        <v>SM</v>
      </c>
      <c r="E75" s="57">
        <f>IF('Pulje 8'!F9="","",'Pulje 8'!F9)</f>
        <v>33559</v>
      </c>
      <c r="F75" s="58" t="str">
        <f>IF('Pulje 8'!H9="","",'Pulje 8'!H9)</f>
        <v>Tord Gravdal</v>
      </c>
      <c r="G75" s="58" t="str">
        <f>IF('Pulje 8'!I9="","",'Pulje 8'!I9)</f>
        <v>Vigrestad IK</v>
      </c>
      <c r="H75" s="59">
        <f>IF('Pulje 8'!P9=0,"",'Pulje 8'!P9)</f>
        <v>117</v>
      </c>
      <c r="I75" s="59">
        <f>IF('Pulje 8'!Q9=0,"",'Pulje 8'!Q9)</f>
        <v>152</v>
      </c>
      <c r="J75" s="59">
        <f>IF('Pulje 8'!R9=0,"",'Pulje 8'!R9)</f>
        <v>269</v>
      </c>
      <c r="K75" s="60">
        <f>IF('Pulje 8'!S9=0,"",'Pulje 8'!S9)</f>
        <v>299.73134814950032</v>
      </c>
      <c r="L75" s="48"/>
    </row>
    <row r="76" spans="1:12" ht="16">
      <c r="A76" s="54">
        <v>25</v>
      </c>
      <c r="B76" s="55">
        <f>IF('Pulje 4'!C10="","",'Pulje 4'!C10)</f>
        <v>89</v>
      </c>
      <c r="C76" s="56">
        <f>IF('Pulje 4'!D10="","",'Pulje 4'!D10)</f>
        <v>88.98</v>
      </c>
      <c r="D76" s="55" t="str">
        <f>IF('Pulje 4'!E10="","",'Pulje 4'!E10)</f>
        <v>SM</v>
      </c>
      <c r="E76" s="57">
        <f>IF('Pulje 4'!F10="","",'Pulje 4'!F10)</f>
        <v>37155</v>
      </c>
      <c r="F76" s="58" t="str">
        <f>IF('Pulje 4'!H10="","",'Pulje 4'!H10)</f>
        <v>Julius Ellertsson</v>
      </c>
      <c r="G76" s="58" t="str">
        <f>IF('Pulje 4'!I10="","",'Pulje 4'!I10)</f>
        <v>IL Kraftsport</v>
      </c>
      <c r="H76" s="59">
        <f>IF('Pulje 4'!P10=0,"",'Pulje 4'!P10)</f>
        <v>107</v>
      </c>
      <c r="I76" s="59">
        <f>IF('Pulje 4'!Q10=0,"",'Pulje 4'!Q10)</f>
        <v>140</v>
      </c>
      <c r="J76" s="59">
        <f>IF('Pulje 4'!R10=0,"",'Pulje 4'!R10)</f>
        <v>247</v>
      </c>
      <c r="K76" s="60">
        <f>IF('Pulje 4'!S10=0,"",'Pulje 4'!S10)</f>
        <v>298.59950880790745</v>
      </c>
      <c r="L76" s="48"/>
    </row>
    <row r="77" spans="1:12" ht="16">
      <c r="A77" s="54">
        <v>26</v>
      </c>
      <c r="B77" s="55">
        <f>IF('Pulje 8'!C11="","",'Pulje 8'!C11)</f>
        <v>109</v>
      </c>
      <c r="C77" s="56">
        <f>IF('Pulje 8'!D11="","",'Pulje 8'!D11)</f>
        <v>107.6</v>
      </c>
      <c r="D77" s="55" t="str">
        <f>IF('Pulje 8'!E11="","",'Pulje 8'!E11)</f>
        <v>M35</v>
      </c>
      <c r="E77" s="57">
        <f>IF('Pulje 8'!F11="","",'Pulje 8'!F11)</f>
        <v>32442</v>
      </c>
      <c r="F77" s="58" t="str">
        <f>IF('Pulje 8'!H11="","",'Pulje 8'!H11)</f>
        <v>Jon Peter Ueland</v>
      </c>
      <c r="G77" s="58" t="str">
        <f>IF('Pulje 8'!I11="","",'Pulje 8'!I11)</f>
        <v>Vigrestad IK</v>
      </c>
      <c r="H77" s="59">
        <f>IF('Pulje 8'!P11=0,"",'Pulje 8'!P11)</f>
        <v>119</v>
      </c>
      <c r="I77" s="59">
        <f>IF('Pulje 8'!Q11=0,"",'Pulje 8'!Q11)</f>
        <v>147</v>
      </c>
      <c r="J77" s="59">
        <f>IF('Pulje 8'!R11=0,"",'Pulje 8'!R11)</f>
        <v>266</v>
      </c>
      <c r="K77" s="60">
        <f>IF('Pulje 8'!S11=0,"",'Pulje 8'!S11)</f>
        <v>296.42923371273707</v>
      </c>
      <c r="L77" s="48"/>
    </row>
    <row r="78" spans="1:12" ht="16">
      <c r="A78" s="54">
        <v>27</v>
      </c>
      <c r="B78" s="55">
        <f>IF('Pulje 5'!C11="","",'Pulje 5'!C11)</f>
        <v>96</v>
      </c>
      <c r="C78" s="56">
        <f>IF('Pulje 5'!D11="","",'Pulje 5'!D11)</f>
        <v>90.52</v>
      </c>
      <c r="D78" s="55" t="str">
        <f>IF('Pulje 5'!E11="","",'Pulje 5'!E11)</f>
        <v>SM</v>
      </c>
      <c r="E78" s="57">
        <f>IF('Pulje 5'!F11="","",'Pulje 5'!F11)</f>
        <v>35645</v>
      </c>
      <c r="F78" s="58" t="str">
        <f>IF('Pulje 5'!H11="","",'Pulje 5'!H11)</f>
        <v>Torgeir Brønstad Kaspersen</v>
      </c>
      <c r="G78" s="58" t="str">
        <f>IF('Pulje 5'!I11="","",'Pulje 5'!I11)</f>
        <v>Trondheim AK</v>
      </c>
      <c r="H78" s="59">
        <f>IF('Pulje 5'!P11=0,"",'Pulje 5'!P11)</f>
        <v>117</v>
      </c>
      <c r="I78" s="59">
        <f>IF('Pulje 5'!Q11=0,"",'Pulje 5'!Q11)</f>
        <v>130</v>
      </c>
      <c r="J78" s="59">
        <f>IF('Pulje 5'!R11=0,"",'Pulje 5'!R11)</f>
        <v>247</v>
      </c>
      <c r="K78" s="60">
        <f>IF('Pulje 5'!S11=0,"",'Pulje 5'!S11)</f>
        <v>296.13664716402832</v>
      </c>
      <c r="L78" s="48"/>
    </row>
    <row r="79" spans="1:12" ht="16">
      <c r="A79" s="54">
        <v>28</v>
      </c>
      <c r="B79" s="55" t="str">
        <f>IF('Pulje 8'!C15="","",'Pulje 8'!C15)</f>
        <v>+109</v>
      </c>
      <c r="C79" s="56">
        <f>IF('Pulje 8'!D15="","",'Pulje 8'!D15)</f>
        <v>109.08</v>
      </c>
      <c r="D79" s="55" t="str">
        <f>IF('Pulje 8'!E15="","",'Pulje 8'!E15)</f>
        <v>SM</v>
      </c>
      <c r="E79" s="57">
        <f>IF('Pulje 8'!F15="","",'Pulje 8'!F15)</f>
        <v>36416</v>
      </c>
      <c r="F79" s="58" t="str">
        <f>IF('Pulje 8'!H15="","",'Pulje 8'!H15)</f>
        <v>Vetle Andersen</v>
      </c>
      <c r="G79" s="58" t="str">
        <f>IF('Pulje 8'!I15="","",'Pulje 8'!I15)</f>
        <v>Larvik AK</v>
      </c>
      <c r="H79" s="59">
        <f>IF('Pulje 8'!P15=0,"",'Pulje 8'!P15)</f>
        <v>115</v>
      </c>
      <c r="I79" s="59">
        <f>IF('Pulje 8'!Q15=0,"",'Pulje 8'!Q15)</f>
        <v>150</v>
      </c>
      <c r="J79" s="59">
        <f>IF('Pulje 8'!R15=0,"",'Pulje 8'!R15)</f>
        <v>265</v>
      </c>
      <c r="K79" s="60">
        <f>IF('Pulje 8'!S15=0,"",'Pulje 8'!S15)</f>
        <v>293.84806380410959</v>
      </c>
      <c r="L79" s="48"/>
    </row>
    <row r="80" spans="1:12" ht="16">
      <c r="A80" s="54">
        <v>29</v>
      </c>
      <c r="B80" s="55">
        <f>IF('Pulje 2'!C11="","",'Pulje 2'!C11)</f>
        <v>73</v>
      </c>
      <c r="C80" s="56">
        <f>IF('Pulje 2'!D11="","",'Pulje 2'!D11)</f>
        <v>71.72</v>
      </c>
      <c r="D80" s="55" t="str">
        <f>IF('Pulje 2'!E11="","",'Pulje 2'!E11)</f>
        <v>JM</v>
      </c>
      <c r="E80" s="57">
        <f>IF('Pulje 2'!F11="","",'Pulje 2'!F11)</f>
        <v>38415</v>
      </c>
      <c r="F80" s="58" t="str">
        <f>IF('Pulje 2'!H11="","",'Pulje 2'!H11)</f>
        <v>Stefan Rønnevik</v>
      </c>
      <c r="G80" s="58" t="str">
        <f>IF('Pulje 2'!I11="","",'Pulje 2'!I11)</f>
        <v>Tysvær VK</v>
      </c>
      <c r="H80" s="59">
        <f>IF('Pulje 2'!P11=0,"",'Pulje 2'!P11)</f>
        <v>95</v>
      </c>
      <c r="I80" s="59">
        <f>IF('Pulje 2'!Q11=0,"",'Pulje 2'!Q11)</f>
        <v>120</v>
      </c>
      <c r="J80" s="59">
        <f>IF('Pulje 2'!R11=0,"",'Pulje 2'!R11)</f>
        <v>215</v>
      </c>
      <c r="K80" s="60">
        <f>IF('Pulje 2'!S11=0,"",'Pulje 2'!S11)</f>
        <v>293.00655144741364</v>
      </c>
      <c r="L80" s="48"/>
    </row>
    <row r="81" spans="1:12" ht="16">
      <c r="A81" s="54">
        <v>30</v>
      </c>
      <c r="B81" s="55">
        <f>IF('Pulje 5'!C15="","",'Pulje 5'!C15)</f>
        <v>102</v>
      </c>
      <c r="C81" s="56">
        <f>IF('Pulje 5'!D15="","",'Pulje 5'!D15)</f>
        <v>101.06</v>
      </c>
      <c r="D81" s="55" t="str">
        <f>IF('Pulje 5'!E15="","",'Pulje 5'!E15)</f>
        <v>M45</v>
      </c>
      <c r="E81" s="57">
        <f>IF('Pulje 5'!F15="","",'Pulje 5'!F15)</f>
        <v>27849</v>
      </c>
      <c r="F81" s="58" t="str">
        <f>IF('Pulje 5'!H15="","",'Pulje 5'!H15)</f>
        <v>Børge Aadland</v>
      </c>
      <c r="G81" s="58" t="str">
        <f>IF('Pulje 5'!I15="","",'Pulje 5'!I15)</f>
        <v>AK Bjørgvin</v>
      </c>
      <c r="H81" s="59">
        <f>IF('Pulje 5'!P15=0,"",'Pulje 5'!P15)</f>
        <v>109</v>
      </c>
      <c r="I81" s="59">
        <f>IF('Pulje 5'!Q15=0,"",'Pulje 5'!Q15)</f>
        <v>147</v>
      </c>
      <c r="J81" s="59">
        <f>IF('Pulje 5'!R15=0,"",'Pulje 5'!R15)</f>
        <v>256</v>
      </c>
      <c r="K81" s="60">
        <f>IF('Pulje 5'!S15=0,"",'Pulje 5'!S15)</f>
        <v>292.31975263946458</v>
      </c>
      <c r="L81" s="48"/>
    </row>
    <row r="82" spans="1:12" ht="16">
      <c r="A82" s="54">
        <v>31</v>
      </c>
      <c r="B82" s="55">
        <f>IF('Pulje 5'!C14="","",'Pulje 5'!C14)</f>
        <v>102</v>
      </c>
      <c r="C82" s="56">
        <f>IF('Pulje 5'!D14="","",'Pulje 5'!D14)</f>
        <v>101.62</v>
      </c>
      <c r="D82" s="55" t="str">
        <f>IF('Pulje 5'!E14="","",'Pulje 5'!E14)</f>
        <v>SM</v>
      </c>
      <c r="E82" s="57">
        <f>IF('Pulje 5'!F14="","",'Pulje 5'!F14)</f>
        <v>34936</v>
      </c>
      <c r="F82" s="58" t="str">
        <f>IF('Pulje 5'!H14="","",'Pulje 5'!H14)</f>
        <v>Ole Christiansen</v>
      </c>
      <c r="G82" s="58" t="str">
        <f>IF('Pulje 5'!I14="","",'Pulje 5'!I14)</f>
        <v>Grenland Atletklubb</v>
      </c>
      <c r="H82" s="59">
        <f>IF('Pulje 5'!P14=0,"",'Pulje 5'!P14)</f>
        <v>110</v>
      </c>
      <c r="I82" s="59">
        <f>IF('Pulje 5'!Q14=0,"",'Pulje 5'!Q14)</f>
        <v>145</v>
      </c>
      <c r="J82" s="59">
        <f>IF('Pulje 5'!R14=0,"",'Pulje 5'!R14)</f>
        <v>255</v>
      </c>
      <c r="K82" s="60">
        <f>IF('Pulje 5'!S14=0,"",'Pulje 5'!S14)</f>
        <v>290.52469236364021</v>
      </c>
      <c r="L82" s="48"/>
    </row>
    <row r="83" spans="1:12" ht="16">
      <c r="A83" s="54">
        <v>32</v>
      </c>
      <c r="B83" s="55">
        <f>IF('Pulje 4'!C14="","",'Pulje 4'!C14)</f>
        <v>89</v>
      </c>
      <c r="C83" s="56">
        <f>IF('Pulje 4'!D14="","",'Pulje 4'!D14)</f>
        <v>85.62</v>
      </c>
      <c r="D83" s="55" t="str">
        <f>IF('Pulje 4'!E14="","",'Pulje 4'!E14)</f>
        <v>SM</v>
      </c>
      <c r="E83" s="57">
        <f>IF('Pulje 4'!F14="","",'Pulje 4'!F14)</f>
        <v>35506</v>
      </c>
      <c r="F83" s="58" t="str">
        <f>IF('Pulje 4'!H14="","",'Pulje 4'!H14)</f>
        <v>Andreas Klinkenberg</v>
      </c>
      <c r="G83" s="58" t="str">
        <f>IF('Pulje 4'!I14="","",'Pulje 4'!I14)</f>
        <v>Stavanger VK</v>
      </c>
      <c r="H83" s="59">
        <f>IF('Pulje 4'!P14=0,"",'Pulje 4'!P14)</f>
        <v>97</v>
      </c>
      <c r="I83" s="59">
        <f>IF('Pulje 4'!Q14=0,"",'Pulje 4'!Q14)</f>
        <v>138</v>
      </c>
      <c r="J83" s="59">
        <f>IF('Pulje 4'!R14=0,"",'Pulje 4'!R14)</f>
        <v>235</v>
      </c>
      <c r="K83" s="60">
        <f>IF('Pulje 4'!S14=0,"",'Pulje 4'!S14)</f>
        <v>289.61491398462579</v>
      </c>
      <c r="L83" s="48"/>
    </row>
    <row r="84" spans="1:12" ht="16">
      <c r="A84" s="54">
        <v>33</v>
      </c>
      <c r="B84" s="55">
        <f>IF('Pulje 4'!C9="","",'Pulje 4'!C9)</f>
        <v>89</v>
      </c>
      <c r="C84" s="56">
        <f>IF('Pulje 4'!D9="","",'Pulje 4'!D9)</f>
        <v>87.9</v>
      </c>
      <c r="D84" s="55" t="str">
        <f>IF('Pulje 4'!E9="","",'Pulje 4'!E9)</f>
        <v>SM</v>
      </c>
      <c r="E84" s="57">
        <f>IF('Pulje 4'!F9="","",'Pulje 4'!F9)</f>
        <v>34164</v>
      </c>
      <c r="F84" s="58" t="str">
        <f>IF('Pulje 4'!H9="","",'Pulje 4'!H9)</f>
        <v>Simen Leithe Tajet</v>
      </c>
      <c r="G84" s="58" t="str">
        <f>IF('Pulje 4'!I9="","",'Pulje 4'!I9)</f>
        <v>Oslo AK</v>
      </c>
      <c r="H84" s="59">
        <f>IF('Pulje 4'!P9=0,"",'Pulje 4'!P9)</f>
        <v>105</v>
      </c>
      <c r="I84" s="59">
        <f>IF('Pulje 4'!Q9=0,"",'Pulje 4'!Q9)</f>
        <v>130</v>
      </c>
      <c r="J84" s="59">
        <f>IF('Pulje 4'!R9=0,"",'Pulje 4'!R9)</f>
        <v>235</v>
      </c>
      <c r="K84" s="60">
        <f>IF('Pulje 4'!S9=0,"",'Pulje 4'!S9)</f>
        <v>285.80429528804751</v>
      </c>
      <c r="L84" s="48"/>
    </row>
    <row r="85" spans="1:12" ht="16">
      <c r="A85" s="54">
        <v>34</v>
      </c>
      <c r="B85" s="55" t="str">
        <f>IF('Pulje 8'!C14="","",'Pulje 8'!C14)</f>
        <v>+109</v>
      </c>
      <c r="C85" s="56">
        <f>IF('Pulje 8'!D14="","",'Pulje 8'!D14)</f>
        <v>130.52000000000001</v>
      </c>
      <c r="D85" s="55" t="str">
        <f>IF('Pulje 8'!E14="","",'Pulje 8'!E14)</f>
        <v>SM</v>
      </c>
      <c r="E85" s="57">
        <f>IF('Pulje 8'!F14="","",'Pulje 8'!F14)</f>
        <v>37123</v>
      </c>
      <c r="F85" s="58" t="str">
        <f>IF('Pulje 8'!H14="","",'Pulje 8'!H14)</f>
        <v>Arnes Hrnjic</v>
      </c>
      <c r="G85" s="58" t="str">
        <f>IF('Pulje 8'!I14="","",'Pulje 8'!I14)</f>
        <v>AK Bjørgvin</v>
      </c>
      <c r="H85" s="59">
        <f>IF('Pulje 8'!P14=0,"",'Pulje 8'!P14)</f>
        <v>118</v>
      </c>
      <c r="I85" s="59">
        <f>IF('Pulje 8'!Q14=0,"",'Pulje 8'!Q14)</f>
        <v>144</v>
      </c>
      <c r="J85" s="59">
        <f>IF('Pulje 8'!R14=0,"",'Pulje 8'!R14)</f>
        <v>262</v>
      </c>
      <c r="K85" s="60">
        <f>IF('Pulje 8'!S14=0,"",'Pulje 8'!S14)</f>
        <v>275.10409465028391</v>
      </c>
      <c r="L85" s="48"/>
    </row>
    <row r="86" spans="1:12" ht="16">
      <c r="A86" s="54">
        <v>35</v>
      </c>
      <c r="B86" s="55" t="str">
        <f>IF('Pulje 8'!C13="","",'Pulje 8'!C13)</f>
        <v>+109</v>
      </c>
      <c r="C86" s="56">
        <f>IF('Pulje 8'!D13="","",'Pulje 8'!D13)</f>
        <v>110.68</v>
      </c>
      <c r="D86" s="55" t="str">
        <f>IF('Pulje 8'!E13="","",'Pulje 8'!E13)</f>
        <v>SM</v>
      </c>
      <c r="E86" s="57">
        <f>IF('Pulje 8'!F13="","",'Pulje 8'!F13)</f>
        <v>37350</v>
      </c>
      <c r="F86" s="58" t="str">
        <f>IF('Pulje 8'!H13="","",'Pulje 8'!H13)</f>
        <v>Hans Gunnar Kvadsheim</v>
      </c>
      <c r="G86" s="58" t="str">
        <f>IF('Pulje 8'!I13="","",'Pulje 8'!I13)</f>
        <v>Vigrestad IK</v>
      </c>
      <c r="H86" s="59">
        <f>IF('Pulje 8'!P13=0,"",'Pulje 8'!P13)</f>
        <v>108</v>
      </c>
      <c r="I86" s="59">
        <f>IF('Pulje 8'!Q13=0,"",'Pulje 8'!Q13)</f>
        <v>140</v>
      </c>
      <c r="J86" s="59">
        <f>IF('Pulje 8'!R13=0,"",'Pulje 8'!R13)</f>
        <v>248</v>
      </c>
      <c r="K86" s="60">
        <f>IF('Pulje 8'!S13=0,"",'Pulje 8'!S13)</f>
        <v>273.57704576275381</v>
      </c>
      <c r="L86" s="48"/>
    </row>
    <row r="87" spans="1:12" ht="16">
      <c r="A87" s="54"/>
      <c r="B87" s="55">
        <f>IF('Pulje 4'!C12="","",'Pulje 4'!C12)</f>
        <v>89</v>
      </c>
      <c r="C87" s="56">
        <f>IF('Pulje 4'!D12="","",'Pulje 4'!D12)</f>
        <v>87.46</v>
      </c>
      <c r="D87" s="55" t="str">
        <f>IF('Pulje 4'!E12="","",'Pulje 4'!E12)</f>
        <v>JM</v>
      </c>
      <c r="E87" s="57">
        <f>IF('Pulje 4'!F12="","",'Pulje 4'!F12)</f>
        <v>37967</v>
      </c>
      <c r="F87" s="58" t="str">
        <f>IF('Pulje 4'!H12="","",'Pulje 4'!H12)</f>
        <v>Christian Karrestad</v>
      </c>
      <c r="G87" s="58" t="str">
        <f>IF('Pulje 4'!I12="","",'Pulje 4'!I12)</f>
        <v>Spydeberg Atletene</v>
      </c>
      <c r="H87" s="59" t="str">
        <f>IF('Pulje 4'!P12=0,"",'Pulje 4'!P12)</f>
        <v/>
      </c>
      <c r="I87" s="59" t="str">
        <f>IF('Pulje 4'!Q12=0,"",'Pulje 4'!Q12)</f>
        <v/>
      </c>
      <c r="J87" s="59" t="str">
        <f>IF('Pulje 4'!R12=0,"",'Pulje 4'!R12)</f>
        <v/>
      </c>
      <c r="K87" s="60" t="str">
        <f>IF('Pulje 4'!S12=0,"",'Pulje 4'!S12)</f>
        <v/>
      </c>
      <c r="L87" s="48"/>
    </row>
  </sheetData>
  <sortState xmlns:xlrd2="http://schemas.microsoft.com/office/spreadsheetml/2017/richdata2" ref="A53:K86">
    <sortCondition descending="1" ref="K53:K86"/>
  </sortState>
  <mergeCells count="6">
    <mergeCell ref="A50:K50"/>
    <mergeCell ref="A1:K1"/>
    <mergeCell ref="A2:E2"/>
    <mergeCell ref="F2:G2"/>
    <mergeCell ref="H2:K2"/>
    <mergeCell ref="A3:K3"/>
  </mergeCells>
  <pageMargins left="0.75" right="0.75" top="1" bottom="1" header="0.5" footer="0.5"/>
  <pageSetup paperSize="9" scale="70" fitToHeight="0" orientation="portrait"/>
  <rowBreaks count="1" manualBreakCount="1">
    <brk id="4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6"/>
  <dimension ref="A1:C63"/>
  <sheetViews>
    <sheetView workbookViewId="0">
      <selection activeCell="G7" sqref="G7"/>
    </sheetView>
  </sheetViews>
  <sheetFormatPr baseColWidth="10" defaultColWidth="9.1640625" defaultRowHeight="13"/>
  <cols>
    <col min="1" max="1" width="11.33203125" customWidth="1"/>
    <col min="2" max="2" width="11.6640625" style="39" customWidth="1"/>
    <col min="3" max="3" width="12.33203125" bestFit="1" customWidth="1"/>
  </cols>
  <sheetData>
    <row r="1" spans="1:3">
      <c r="A1" s="250" t="s">
        <v>44</v>
      </c>
      <c r="B1" s="250"/>
      <c r="C1" s="250"/>
    </row>
    <row r="2" spans="1:3">
      <c r="A2" s="67" t="s">
        <v>30</v>
      </c>
      <c r="B2" s="68" t="s">
        <v>45</v>
      </c>
      <c r="C2" t="s">
        <v>46</v>
      </c>
    </row>
    <row r="3" spans="1:3">
      <c r="A3" s="69">
        <v>30</v>
      </c>
      <c r="B3" s="68">
        <v>1</v>
      </c>
      <c r="C3" s="68">
        <v>1</v>
      </c>
    </row>
    <row r="4" spans="1:3">
      <c r="A4" s="69">
        <v>31</v>
      </c>
      <c r="B4" s="68">
        <v>1.016</v>
      </c>
      <c r="C4" s="68">
        <v>1.016</v>
      </c>
    </row>
    <row r="5" spans="1:3">
      <c r="A5" s="69">
        <v>32</v>
      </c>
      <c r="B5" s="68">
        <v>1.0309999999999999</v>
      </c>
      <c r="C5" s="68">
        <v>1.0169999999999999</v>
      </c>
    </row>
    <row r="6" spans="1:3">
      <c r="A6" s="69">
        <v>33</v>
      </c>
      <c r="B6" s="68">
        <v>1.046</v>
      </c>
      <c r="C6" s="68">
        <v>1.046</v>
      </c>
    </row>
    <row r="7" spans="1:3">
      <c r="A7" s="69">
        <v>34</v>
      </c>
      <c r="B7" s="68">
        <v>1.0589999999999999</v>
      </c>
      <c r="C7" s="68">
        <v>1.0589999999999999</v>
      </c>
    </row>
    <row r="8" spans="1:3">
      <c r="A8" s="69">
        <v>35</v>
      </c>
      <c r="B8" s="68">
        <v>1.0720000000000001</v>
      </c>
      <c r="C8" s="68">
        <v>1.0720000000000001</v>
      </c>
    </row>
    <row r="9" spans="1:3">
      <c r="A9" s="69">
        <v>36</v>
      </c>
      <c r="B9" s="68">
        <v>1.083</v>
      </c>
      <c r="C9" s="68">
        <v>1.0840000000000001</v>
      </c>
    </row>
    <row r="10" spans="1:3">
      <c r="A10" s="69">
        <v>37</v>
      </c>
      <c r="B10" s="68">
        <v>1.0960000000000001</v>
      </c>
      <c r="C10" s="68">
        <v>1.097</v>
      </c>
    </row>
    <row r="11" spans="1:3">
      <c r="A11" s="69">
        <v>38</v>
      </c>
      <c r="B11" s="68">
        <v>1.109</v>
      </c>
      <c r="C11" s="68">
        <v>1.1100000000000001</v>
      </c>
    </row>
    <row r="12" spans="1:3">
      <c r="A12" s="69">
        <v>39</v>
      </c>
      <c r="B12" s="68">
        <v>1.1220000000000001</v>
      </c>
      <c r="C12" s="68">
        <v>1.1240000000000001</v>
      </c>
    </row>
    <row r="13" spans="1:3">
      <c r="A13" s="69">
        <v>40</v>
      </c>
      <c r="B13" s="68">
        <v>1.135</v>
      </c>
      <c r="C13" s="68">
        <v>1.1379999999999999</v>
      </c>
    </row>
    <row r="14" spans="1:3">
      <c r="A14" s="69">
        <v>41</v>
      </c>
      <c r="B14" s="68">
        <v>1.149</v>
      </c>
      <c r="C14" s="68">
        <v>1.153</v>
      </c>
    </row>
    <row r="15" spans="1:3">
      <c r="A15" s="69">
        <v>42</v>
      </c>
      <c r="B15" s="68">
        <v>1.1619999999999999</v>
      </c>
      <c r="C15" s="68">
        <v>1.17</v>
      </c>
    </row>
    <row r="16" spans="1:3">
      <c r="A16" s="69">
        <v>43</v>
      </c>
      <c r="B16" s="68">
        <v>1.1759999999999999</v>
      </c>
      <c r="C16" s="68">
        <v>1.1870000000000001</v>
      </c>
    </row>
    <row r="17" spans="1:3">
      <c r="A17" s="69">
        <v>44</v>
      </c>
      <c r="B17" s="68">
        <v>1.1890000000000001</v>
      </c>
      <c r="C17" s="68">
        <v>1.2050000000000001</v>
      </c>
    </row>
    <row r="18" spans="1:3">
      <c r="A18" s="69">
        <v>45</v>
      </c>
      <c r="B18" s="68">
        <v>1.2030000000000001</v>
      </c>
      <c r="C18" s="68">
        <v>1.2230000000000001</v>
      </c>
    </row>
    <row r="19" spans="1:3">
      <c r="A19" s="69">
        <v>46</v>
      </c>
      <c r="B19" s="68">
        <v>1.218</v>
      </c>
      <c r="C19" s="68">
        <v>1.244</v>
      </c>
    </row>
    <row r="20" spans="1:3">
      <c r="A20" s="69">
        <v>47</v>
      </c>
      <c r="B20" s="68">
        <v>1.2330000000000001</v>
      </c>
      <c r="C20" s="68">
        <v>1.2649999999999999</v>
      </c>
    </row>
    <row r="21" spans="1:3">
      <c r="A21" s="69">
        <v>48</v>
      </c>
      <c r="B21" s="68">
        <v>1.248</v>
      </c>
      <c r="C21" s="68">
        <v>1.288</v>
      </c>
    </row>
    <row r="22" spans="1:3">
      <c r="A22" s="69">
        <v>49</v>
      </c>
      <c r="B22" s="68">
        <v>1.2629999999999999</v>
      </c>
      <c r="C22" s="68">
        <v>1.3129999999999999</v>
      </c>
    </row>
    <row r="23" spans="1:3">
      <c r="A23" s="69">
        <v>50</v>
      </c>
      <c r="B23" s="68">
        <v>1.2789999999999999</v>
      </c>
      <c r="C23" s="68">
        <v>1.34</v>
      </c>
    </row>
    <row r="24" spans="1:3">
      <c r="A24" s="69">
        <v>51</v>
      </c>
      <c r="B24" s="68">
        <v>1.2969999999999999</v>
      </c>
      <c r="C24" s="68">
        <v>1.369</v>
      </c>
    </row>
    <row r="25" spans="1:3">
      <c r="A25" s="69">
        <v>52</v>
      </c>
      <c r="B25" s="68">
        <v>1.3160000000000001</v>
      </c>
      <c r="C25" s="68">
        <v>1.401</v>
      </c>
    </row>
    <row r="26" spans="1:3">
      <c r="A26" s="69">
        <v>53</v>
      </c>
      <c r="B26" s="68">
        <v>1.3380000000000001</v>
      </c>
      <c r="C26" s="68">
        <v>1.4350000000000001</v>
      </c>
    </row>
    <row r="27" spans="1:3">
      <c r="A27" s="69">
        <v>54</v>
      </c>
      <c r="B27" s="68">
        <v>1.361</v>
      </c>
      <c r="C27" s="68">
        <v>1.47</v>
      </c>
    </row>
    <row r="28" spans="1:3">
      <c r="A28" s="69">
        <v>55</v>
      </c>
      <c r="B28" s="68">
        <v>1.385</v>
      </c>
      <c r="C28" s="68">
        <v>1.5069999999999999</v>
      </c>
    </row>
    <row r="29" spans="1:3" ht="14">
      <c r="A29" s="69">
        <v>56</v>
      </c>
      <c r="B29" s="68">
        <v>1.411</v>
      </c>
      <c r="C29" s="70">
        <v>1.5449999999999999</v>
      </c>
    </row>
    <row r="30" spans="1:3" ht="14">
      <c r="A30" s="69">
        <v>57</v>
      </c>
      <c r="B30" s="68">
        <v>1.4370000000000001</v>
      </c>
      <c r="C30" s="71">
        <v>1.585</v>
      </c>
    </row>
    <row r="31" spans="1:3" ht="14">
      <c r="A31" s="69">
        <v>58</v>
      </c>
      <c r="B31" s="68">
        <v>1.462</v>
      </c>
      <c r="C31" s="70">
        <v>1.625</v>
      </c>
    </row>
    <row r="32" spans="1:3" ht="14">
      <c r="A32" s="69">
        <v>59</v>
      </c>
      <c r="B32" s="68">
        <v>1.488</v>
      </c>
      <c r="C32" s="71">
        <v>1.665</v>
      </c>
    </row>
    <row r="33" spans="1:3" ht="14">
      <c r="A33" s="69">
        <v>60</v>
      </c>
      <c r="B33" s="68">
        <v>1.514</v>
      </c>
      <c r="C33" s="70">
        <v>1.7050000000000001</v>
      </c>
    </row>
    <row r="34" spans="1:3" ht="14">
      <c r="A34" s="69">
        <v>61</v>
      </c>
      <c r="B34" s="68">
        <v>1.5409999999999999</v>
      </c>
      <c r="C34" s="71">
        <v>1.744</v>
      </c>
    </row>
    <row r="35" spans="1:3" ht="14">
      <c r="A35" s="69">
        <v>62</v>
      </c>
      <c r="B35" s="68">
        <v>1.5680000000000001</v>
      </c>
      <c r="C35" s="70">
        <v>1.778</v>
      </c>
    </row>
    <row r="36" spans="1:3" ht="14">
      <c r="A36" s="69">
        <v>63</v>
      </c>
      <c r="B36" s="68">
        <v>1.5980000000000001</v>
      </c>
      <c r="C36" s="71">
        <v>1.8080000000000001</v>
      </c>
    </row>
    <row r="37" spans="1:3" ht="14">
      <c r="A37" s="69">
        <v>64</v>
      </c>
      <c r="B37" s="68">
        <v>1.629</v>
      </c>
      <c r="C37" s="70">
        <v>1.839</v>
      </c>
    </row>
    <row r="38" spans="1:3" ht="14">
      <c r="A38" s="69">
        <v>65</v>
      </c>
      <c r="B38" s="68">
        <v>1.663</v>
      </c>
      <c r="C38" s="71">
        <v>1.873</v>
      </c>
    </row>
    <row r="39" spans="1:3" ht="14">
      <c r="A39" s="69">
        <v>66</v>
      </c>
      <c r="B39" s="68">
        <v>1.6990000000000001</v>
      </c>
      <c r="C39" s="70">
        <v>1.909</v>
      </c>
    </row>
    <row r="40" spans="1:3" ht="14">
      <c r="A40" s="69">
        <v>67</v>
      </c>
      <c r="B40" s="68">
        <v>1.738</v>
      </c>
      <c r="C40" s="71">
        <v>1.948</v>
      </c>
    </row>
    <row r="41" spans="1:3" ht="14">
      <c r="A41" s="69">
        <v>68</v>
      </c>
      <c r="B41" s="68">
        <v>1.7789999999999999</v>
      </c>
      <c r="C41" s="70">
        <v>1.9890000000000001</v>
      </c>
    </row>
    <row r="42" spans="1:3" ht="14">
      <c r="A42" s="69">
        <v>69</v>
      </c>
      <c r="B42" s="68">
        <v>1.823</v>
      </c>
      <c r="C42" s="71">
        <v>2.0329999999999999</v>
      </c>
    </row>
    <row r="43" spans="1:3" ht="14">
      <c r="A43" s="69">
        <v>70</v>
      </c>
      <c r="B43" s="68">
        <v>1.867</v>
      </c>
      <c r="C43" s="70">
        <v>2.077</v>
      </c>
    </row>
    <row r="44" spans="1:3" ht="14">
      <c r="A44" s="69">
        <v>71</v>
      </c>
      <c r="B44" s="68">
        <v>1.91</v>
      </c>
      <c r="C44" s="71">
        <v>2.12</v>
      </c>
    </row>
    <row r="45" spans="1:3" ht="14">
      <c r="A45" s="69">
        <v>72</v>
      </c>
      <c r="B45" s="68">
        <v>1.9530000000000001</v>
      </c>
      <c r="C45" s="70">
        <v>2.1629999999999998</v>
      </c>
    </row>
    <row r="46" spans="1:3" ht="14">
      <c r="A46" s="69">
        <v>73</v>
      </c>
      <c r="B46" s="68">
        <v>2.004</v>
      </c>
      <c r="C46" s="71">
        <v>2.214</v>
      </c>
    </row>
    <row r="47" spans="1:3" ht="14">
      <c r="A47" s="69">
        <v>74</v>
      </c>
      <c r="B47" s="68">
        <v>2.06</v>
      </c>
      <c r="C47" s="70">
        <v>2.27</v>
      </c>
    </row>
    <row r="48" spans="1:3" ht="14">
      <c r="A48" s="69">
        <v>75</v>
      </c>
      <c r="B48" s="68">
        <v>2.117</v>
      </c>
      <c r="C48" s="71">
        <v>2.327</v>
      </c>
    </row>
    <row r="49" spans="1:3" ht="14">
      <c r="A49" s="69">
        <v>76</v>
      </c>
      <c r="B49" s="68">
        <v>2.181</v>
      </c>
      <c r="C49" s="70">
        <v>2.391</v>
      </c>
    </row>
    <row r="50" spans="1:3" ht="14">
      <c r="A50" s="69">
        <v>77</v>
      </c>
      <c r="B50" s="68">
        <v>2.2549999999999999</v>
      </c>
      <c r="C50" s="71">
        <v>2.4649999999999999</v>
      </c>
    </row>
    <row r="51" spans="1:3" ht="14">
      <c r="A51" s="69">
        <v>78</v>
      </c>
      <c r="B51" s="68">
        <v>2.3359999999999999</v>
      </c>
      <c r="C51" s="70">
        <v>2.5459999999999998</v>
      </c>
    </row>
    <row r="52" spans="1:3" ht="14">
      <c r="A52" s="69">
        <v>79</v>
      </c>
      <c r="B52" s="68">
        <v>2.419</v>
      </c>
      <c r="C52" s="71">
        <v>2.629</v>
      </c>
    </row>
    <row r="53" spans="1:3" ht="14">
      <c r="A53" s="69">
        <v>80</v>
      </c>
      <c r="B53" s="68">
        <v>2.504</v>
      </c>
      <c r="C53" s="70">
        <v>2.714</v>
      </c>
    </row>
    <row r="54" spans="1:3" ht="14">
      <c r="A54" s="69">
        <v>81</v>
      </c>
      <c r="B54" s="68">
        <v>2.597</v>
      </c>
      <c r="C54" s="72"/>
    </row>
    <row r="55" spans="1:3" ht="14">
      <c r="A55" s="69">
        <v>82</v>
      </c>
      <c r="B55" s="68">
        <v>2.702</v>
      </c>
      <c r="C55" s="72"/>
    </row>
    <row r="56" spans="1:3" ht="14">
      <c r="A56" s="69">
        <v>83</v>
      </c>
      <c r="B56" s="68">
        <v>2.831</v>
      </c>
      <c r="C56" s="72"/>
    </row>
    <row r="57" spans="1:3" ht="14">
      <c r="A57" s="69">
        <v>84</v>
      </c>
      <c r="B57" s="68">
        <v>2.9809999999999999</v>
      </c>
      <c r="C57" s="72"/>
    </row>
    <row r="58" spans="1:3" ht="14">
      <c r="A58" s="69">
        <v>85</v>
      </c>
      <c r="B58" s="68">
        <v>3.153</v>
      </c>
      <c r="C58" s="72"/>
    </row>
    <row r="59" spans="1:3" ht="14">
      <c r="A59" s="69">
        <v>86</v>
      </c>
      <c r="B59" s="68">
        <v>3.3519999999999999</v>
      </c>
      <c r="C59" s="72"/>
    </row>
    <row r="60" spans="1:3" ht="14">
      <c r="A60" s="69">
        <v>87</v>
      </c>
      <c r="B60" s="68">
        <v>3.58</v>
      </c>
      <c r="C60" s="72"/>
    </row>
    <row r="61" spans="1:3" ht="14">
      <c r="A61" s="69">
        <v>88</v>
      </c>
      <c r="B61" s="68">
        <v>3.8420000000000001</v>
      </c>
      <c r="C61" s="72"/>
    </row>
    <row r="62" spans="1:3" ht="14">
      <c r="A62" s="69">
        <v>89</v>
      </c>
      <c r="B62" s="68">
        <v>4.1449999999999996</v>
      </c>
      <c r="C62" s="72"/>
    </row>
    <row r="63" spans="1:3" ht="14">
      <c r="A63" s="69">
        <v>90</v>
      </c>
      <c r="B63" s="68">
        <v>4.4930000000000003</v>
      </c>
      <c r="C63" s="72"/>
    </row>
  </sheetData>
  <mergeCells count="1">
    <mergeCell ref="A1:C1"/>
  </mergeCells>
  <phoneticPr fontId="10" type="noConversion"/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baseColWidth="10" defaultRowHeight="1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785F9-FB0C-D842-BBA7-9FEDEFAE668F}">
  <sheetPr>
    <pageSetUpPr autoPageBreaks="0" fitToPage="1"/>
  </sheetPr>
  <dimension ref="B1:AD40"/>
  <sheetViews>
    <sheetView showGridLines="0" showRowColHeaders="0" showZeros="0" showOutlineSymbols="0" zoomScaleNormal="100" zoomScaleSheetLayoutView="75" zoomScalePageLayoutView="92" workbookViewId="0">
      <selection activeCell="B9" sqref="B9"/>
    </sheetView>
  </sheetViews>
  <sheetFormatPr baseColWidth="10" defaultColWidth="9.1640625" defaultRowHeight="13"/>
  <cols>
    <col min="1" max="1" width="9.1640625" style="4"/>
    <col min="2" max="2" width="10.1640625" style="4" customWidth="1"/>
    <col min="3" max="3" width="6.33203125" style="1" customWidth="1"/>
    <col min="4" max="4" width="8.33203125" style="1" customWidth="1"/>
    <col min="5" max="5" width="6.33203125" style="2" customWidth="1"/>
    <col min="6" max="6" width="10.6640625" style="3" customWidth="1"/>
    <col min="7" max="7" width="3.83203125" style="3" customWidth="1"/>
    <col min="8" max="8" width="24.83203125" style="4" customWidth="1"/>
    <col min="9" max="9" width="20.33203125" style="4" customWidth="1"/>
    <col min="10" max="12" width="7.1640625" style="4" customWidth="1"/>
    <col min="13" max="13" width="8.83203125" style="4" customWidth="1"/>
    <col min="14" max="15" width="7.1640625" style="4" customWidth="1"/>
    <col min="16" max="18" width="7.6640625" style="4" customWidth="1"/>
    <col min="19" max="20" width="10.6640625" style="5" customWidth="1"/>
    <col min="21" max="22" width="5.6640625" style="5" customWidth="1"/>
    <col min="23" max="23" width="14.1640625" style="4" customWidth="1"/>
    <col min="24" max="24" width="11.1640625" style="4" hidden="1" customWidth="1"/>
    <col min="25" max="30" width="9.1640625" style="4" hidden="1" customWidth="1"/>
    <col min="31" max="16384" width="9.1640625" style="4"/>
  </cols>
  <sheetData>
    <row r="1" spans="2:30" s="48" customFormat="1" ht="43.5" customHeight="1">
      <c r="C1" s="45"/>
      <c r="D1" s="45"/>
      <c r="E1" s="46"/>
      <c r="F1" s="45"/>
      <c r="G1" s="45"/>
      <c r="H1" s="235" t="s">
        <v>32</v>
      </c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47"/>
      <c r="T1" s="47"/>
      <c r="U1" s="47"/>
      <c r="V1" s="47"/>
    </row>
    <row r="2" spans="2:30" s="48" customFormat="1" ht="24.75" customHeight="1">
      <c r="C2" s="45"/>
      <c r="D2" s="45"/>
      <c r="E2" s="46"/>
      <c r="F2" s="45"/>
      <c r="G2" s="45"/>
      <c r="H2" s="236" t="s">
        <v>33</v>
      </c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47"/>
      <c r="T2" s="47"/>
      <c r="U2" s="47"/>
      <c r="V2" s="47"/>
    </row>
    <row r="3" spans="2:30" s="48" customFormat="1">
      <c r="C3" s="45"/>
      <c r="D3" s="45"/>
      <c r="E3" s="46"/>
      <c r="F3" s="45"/>
      <c r="G3" s="45"/>
      <c r="H3" s="49"/>
      <c r="I3" s="49"/>
      <c r="J3" s="45"/>
      <c r="K3" s="50"/>
      <c r="L3" s="45"/>
      <c r="M3" s="45"/>
      <c r="N3" s="45"/>
      <c r="O3" s="45"/>
      <c r="P3" s="45"/>
      <c r="Q3" s="45"/>
      <c r="R3" s="45"/>
      <c r="S3" s="47"/>
      <c r="T3" s="47"/>
      <c r="U3" s="47"/>
      <c r="V3" s="47"/>
    </row>
    <row r="4" spans="2:30" s="48" customFormat="1" ht="12" customHeight="1">
      <c r="C4" s="45"/>
      <c r="D4" s="45"/>
      <c r="E4" s="46"/>
      <c r="F4" s="45"/>
      <c r="G4" s="45"/>
      <c r="H4" s="49"/>
      <c r="I4" s="49"/>
      <c r="J4" s="45"/>
      <c r="K4" s="50"/>
      <c r="L4" s="45"/>
      <c r="M4" s="45"/>
      <c r="N4" s="45"/>
      <c r="O4" s="45"/>
      <c r="P4" s="45"/>
      <c r="Q4" s="45"/>
      <c r="R4" s="45"/>
      <c r="S4" s="47"/>
      <c r="T4" s="47"/>
      <c r="U4" s="47"/>
      <c r="V4" s="47"/>
    </row>
    <row r="5" spans="2:30" s="40" customFormat="1" ht="16">
      <c r="C5" s="44" t="s">
        <v>27</v>
      </c>
      <c r="D5" s="241" t="s">
        <v>59</v>
      </c>
      <c r="E5" s="241"/>
      <c r="F5" s="241"/>
      <c r="G5" s="241"/>
      <c r="H5" s="241"/>
      <c r="I5" s="38" t="s">
        <v>0</v>
      </c>
      <c r="J5" s="238" t="s">
        <v>60</v>
      </c>
      <c r="K5" s="238"/>
      <c r="L5" s="238"/>
      <c r="M5" s="238"/>
      <c r="N5" s="38" t="s">
        <v>1</v>
      </c>
      <c r="O5" s="240" t="s">
        <v>61</v>
      </c>
      <c r="P5" s="240"/>
      <c r="Q5" s="240"/>
      <c r="R5" s="240"/>
      <c r="S5" s="38" t="s">
        <v>2</v>
      </c>
      <c r="T5" s="51">
        <v>44989</v>
      </c>
      <c r="U5" s="52" t="s">
        <v>26</v>
      </c>
      <c r="V5" s="53">
        <v>2</v>
      </c>
    </row>
    <row r="6" spans="2:30" s="48" customFormat="1">
      <c r="C6" s="45"/>
      <c r="D6" s="45"/>
      <c r="E6" s="46"/>
      <c r="F6" s="45"/>
      <c r="G6" s="45"/>
      <c r="H6" s="49"/>
      <c r="I6" s="49"/>
      <c r="J6" s="45"/>
      <c r="K6" s="50"/>
      <c r="L6" s="45"/>
      <c r="M6" s="45"/>
      <c r="N6" s="45"/>
      <c r="O6" s="45"/>
      <c r="P6" s="45"/>
      <c r="Q6" s="45"/>
      <c r="R6" s="45"/>
      <c r="S6" s="47"/>
      <c r="T6" s="47"/>
      <c r="U6" s="47"/>
      <c r="V6" s="47"/>
      <c r="Y6" s="4"/>
      <c r="Z6" s="4"/>
      <c r="AA6" s="4"/>
      <c r="AB6" s="63" t="s">
        <v>38</v>
      </c>
      <c r="AC6" s="63" t="s">
        <v>38</v>
      </c>
      <c r="AD6" s="63" t="s">
        <v>38</v>
      </c>
    </row>
    <row r="7" spans="2:30" s="1" customFormat="1">
      <c r="B7" s="233" t="s">
        <v>47</v>
      </c>
      <c r="C7" s="32" t="s">
        <v>3</v>
      </c>
      <c r="D7" s="18" t="s">
        <v>4</v>
      </c>
      <c r="E7" s="19" t="s">
        <v>24</v>
      </c>
      <c r="F7" s="18" t="s">
        <v>5</v>
      </c>
      <c r="G7" s="18" t="s">
        <v>28</v>
      </c>
      <c r="H7" s="18" t="s">
        <v>6</v>
      </c>
      <c r="I7" s="18" t="s">
        <v>7</v>
      </c>
      <c r="J7" s="18"/>
      <c r="K7" s="11" t="s">
        <v>8</v>
      </c>
      <c r="L7" s="11"/>
      <c r="M7" s="18"/>
      <c r="N7" s="11" t="s">
        <v>9</v>
      </c>
      <c r="O7" s="11"/>
      <c r="P7" s="22" t="s">
        <v>10</v>
      </c>
      <c r="Q7" s="29"/>
      <c r="R7" s="18" t="s">
        <v>11</v>
      </c>
      <c r="S7" s="24" t="s">
        <v>12</v>
      </c>
      <c r="T7" s="24" t="s">
        <v>12</v>
      </c>
      <c r="U7" s="24" t="s">
        <v>13</v>
      </c>
      <c r="V7" s="34" t="s">
        <v>19</v>
      </c>
      <c r="W7" s="34" t="s">
        <v>14</v>
      </c>
      <c r="X7" s="3"/>
      <c r="AB7" s="64" t="s">
        <v>39</v>
      </c>
      <c r="AC7" s="64" t="s">
        <v>39</v>
      </c>
      <c r="AD7" s="64" t="s">
        <v>39</v>
      </c>
    </row>
    <row r="8" spans="2:30" s="1" customFormat="1">
      <c r="B8" s="234"/>
      <c r="C8" s="33" t="s">
        <v>15</v>
      </c>
      <c r="D8" s="20" t="s">
        <v>16</v>
      </c>
      <c r="E8" s="21" t="s">
        <v>25</v>
      </c>
      <c r="F8" s="20" t="s">
        <v>21</v>
      </c>
      <c r="G8" s="20" t="s">
        <v>29</v>
      </c>
      <c r="H8" s="20"/>
      <c r="I8" s="20"/>
      <c r="J8" s="27">
        <v>1</v>
      </c>
      <c r="K8" s="28">
        <v>2</v>
      </c>
      <c r="L8" s="26">
        <v>3</v>
      </c>
      <c r="M8" s="27">
        <v>1</v>
      </c>
      <c r="N8" s="28">
        <v>2</v>
      </c>
      <c r="O8" s="26">
        <v>3</v>
      </c>
      <c r="P8" s="23" t="s">
        <v>17</v>
      </c>
      <c r="Q8" s="30"/>
      <c r="R8" s="20" t="s">
        <v>18</v>
      </c>
      <c r="S8" s="25"/>
      <c r="T8" s="25" t="s">
        <v>34</v>
      </c>
      <c r="U8" s="25"/>
      <c r="V8" s="35"/>
      <c r="W8" s="35"/>
      <c r="X8" s="3"/>
      <c r="Y8" s="1" t="s">
        <v>40</v>
      </c>
      <c r="Z8" s="1" t="s">
        <v>30</v>
      </c>
      <c r="AA8" s="3" t="s">
        <v>34</v>
      </c>
      <c r="AB8" s="64" t="s">
        <v>41</v>
      </c>
      <c r="AC8" s="64" t="s">
        <v>42</v>
      </c>
      <c r="AD8" s="64" t="s">
        <v>43</v>
      </c>
    </row>
    <row r="9" spans="2:30" s="10" customFormat="1" ht="20" customHeight="1">
      <c r="B9" s="172">
        <v>2000007</v>
      </c>
      <c r="C9" s="175">
        <v>67</v>
      </c>
      <c r="D9" s="159">
        <v>66.64</v>
      </c>
      <c r="E9" s="160" t="s">
        <v>105</v>
      </c>
      <c r="F9" s="161">
        <v>36879</v>
      </c>
      <c r="G9" s="162">
        <v>1</v>
      </c>
      <c r="H9" s="163" t="s">
        <v>106</v>
      </c>
      <c r="I9" s="163" t="s">
        <v>107</v>
      </c>
      <c r="J9" s="164">
        <v>95</v>
      </c>
      <c r="K9" s="165">
        <v>100</v>
      </c>
      <c r="L9" s="165">
        <v>-102</v>
      </c>
      <c r="M9" s="164">
        <v>120</v>
      </c>
      <c r="N9" s="179">
        <v>125</v>
      </c>
      <c r="O9" s="179">
        <v>130</v>
      </c>
      <c r="P9" s="129">
        <f t="shared" ref="P9:P24" si="0">IF(MAX(J9:L9)&lt;0,0,TRUNC(MAX(J9:L9)/1)*1)</f>
        <v>100</v>
      </c>
      <c r="Q9" s="129">
        <f t="shared" ref="Q9:Q24" si="1">IF(MAX(M9:O9)&lt;0,0,TRUNC(MAX(M9:O9)/1)*1)</f>
        <v>130</v>
      </c>
      <c r="R9" s="129">
        <f t="shared" ref="R9:R24" si="2">IF(P9=0,0,IF(Q9=0,0,SUM(P9:Q9)))</f>
        <v>230</v>
      </c>
      <c r="S9" s="130">
        <f>IF(R9="","",IF(D9="","",IF((Y9="k"),IF(D9&gt;153.757,R9,IF(D9&lt;28,10^(0.7837004341*LOG10(28/153.757)^2)*R9,10^(0.787004341*LOG10(D9/153.757)^2)*R9)),IF(D9&gt;193.609,R9,IF(D9&lt;32,10^(0.722762521*LOG10(32/193.609)^2)*R9,10^(0.722762521*LOG10(D9/193.609)^2)*R9)))))</f>
        <v>328.69513363234216</v>
      </c>
      <c r="T9" s="130" t="str">
        <f>IF(AA9=1,S9*AD9,"")</f>
        <v/>
      </c>
      <c r="U9" s="131">
        <v>1</v>
      </c>
      <c r="V9" s="131" t="s">
        <v>20</v>
      </c>
      <c r="W9" s="127">
        <f>IF(R9="","",IF(D9="","",IF(Y9="k",IF(D9&gt;153.757,1,IF(D9&lt;28,10^(0.787004341*LOG10(28/153.757)^2),10^(0.787004341*LOG10(D9/153.757)^2))),IF(D9&gt;193.609,1,IF(D9&lt;32,10^(0.722762521*LOG10(32/193.609)^2),10^(0.722762521*LOG10(D9/193.609)^2))))))</f>
        <v>1.4291092766623572</v>
      </c>
      <c r="X9" s="61">
        <f>T5</f>
        <v>44989</v>
      </c>
      <c r="Y9" s="66" t="str">
        <f>IF(ISNUMBER(FIND("M",E9)),"m",IF(ISNUMBER(FIND("K",E9)),"k"))</f>
        <v>m</v>
      </c>
      <c r="Z9" s="66">
        <f>IF(OR(F9="",X9=""),0,(YEAR(X9)-YEAR(F9)))</f>
        <v>23</v>
      </c>
      <c r="AA9" s="66">
        <f>IF(Z9&gt;34,1,0)</f>
        <v>0</v>
      </c>
      <c r="AB9" s="10" t="b">
        <f>IF(AA9=1,LOOKUP(Z9,'Meltzer-Faber'!A3:A63,'Meltzer-Faber'!B3:B63))</f>
        <v>0</v>
      </c>
      <c r="AC9" s="10" t="b">
        <f>IF(AA9=1,LOOKUP(Z9,'Meltzer-Faber'!A3:A63,'Meltzer-Faber'!C3:C63))</f>
        <v>0</v>
      </c>
      <c r="AD9" s="10" t="b">
        <f>IF(Y9="m",AB9,IF(Y9="k",AC9,""))</f>
        <v>0</v>
      </c>
    </row>
    <row r="10" spans="2:30" s="10" customFormat="1" ht="20" customHeight="1">
      <c r="B10" s="172">
        <v>2000009</v>
      </c>
      <c r="C10" s="175" t="s">
        <v>108</v>
      </c>
      <c r="D10" s="159">
        <v>66.56</v>
      </c>
      <c r="E10" s="160" t="s">
        <v>105</v>
      </c>
      <c r="F10" s="161">
        <v>36529</v>
      </c>
      <c r="G10" s="162">
        <v>2</v>
      </c>
      <c r="H10" s="163" t="s">
        <v>109</v>
      </c>
      <c r="I10" s="163" t="s">
        <v>110</v>
      </c>
      <c r="J10" s="164">
        <v>96</v>
      </c>
      <c r="K10" s="165">
        <v>-101</v>
      </c>
      <c r="L10" s="165">
        <v>-102</v>
      </c>
      <c r="M10" s="164">
        <v>117</v>
      </c>
      <c r="N10" s="106">
        <v>-121</v>
      </c>
      <c r="O10" s="106">
        <v>-122</v>
      </c>
      <c r="P10" s="132">
        <f t="shared" si="0"/>
        <v>96</v>
      </c>
      <c r="Q10" s="132">
        <f t="shared" si="1"/>
        <v>117</v>
      </c>
      <c r="R10" s="132">
        <f t="shared" si="2"/>
        <v>213</v>
      </c>
      <c r="S10" s="133">
        <f t="shared" ref="S10:S24" si="3">IF(R10="","",IF(D10="","",IF((Y10="k"),IF(D10&gt;153.757,R10,IF(D10&lt;28,10^(0.7837004341*LOG10(28/153.757)^2)*R10,10^(0.787004341*LOG10(D10/153.757)^2)*R10)),IF(D10&gt;193.609,R10,IF(D10&lt;32,10^(0.722762521*LOG10(32/193.609)^2)*R10,10^(0.722762521*LOG10(D10/193.609)^2)*R10)))))</f>
        <v>304.64533197192424</v>
      </c>
      <c r="T10" s="133" t="str">
        <f t="shared" ref="T10:T24" si="4">IF(AA10=1,S10*AD10,"")</f>
        <v/>
      </c>
      <c r="U10" s="134">
        <v>2</v>
      </c>
      <c r="V10" s="134"/>
      <c r="W10" s="128">
        <f t="shared" ref="W10:W24" si="5">IF(R10="","",IF(D10="","",IF(Y10="k",IF(D10&gt;153.757,1,IF(D10&lt;28,10^(0.787004341*LOG10(28/153.757)^2),10^(0.787004341*LOG10(D10/153.757)^2))),IF(D10&gt;193.609,1,IF(D10&lt;32,10^(0.722762521*LOG10(32/193.609)^2),10^(0.722762521*LOG10(D10/193.609)^2))))))</f>
        <v>1.4302597745160763</v>
      </c>
      <c r="X10" s="61">
        <f>T5</f>
        <v>44989</v>
      </c>
      <c r="Y10" s="66" t="str">
        <f t="shared" ref="Y10:Y24" si="6">IF(ISNUMBER(FIND("M",E10)),"m",IF(ISNUMBER(FIND("K",E10)),"k"))</f>
        <v>m</v>
      </c>
      <c r="Z10" s="66">
        <f t="shared" ref="Z10:Z24" si="7">IF(OR(F10="",X10=""),0,(YEAR(X10)-YEAR(F10)))</f>
        <v>23</v>
      </c>
      <c r="AA10" s="66">
        <f t="shared" ref="AA10:AA24" si="8">IF(Z10&gt;34,1,0)</f>
        <v>0</v>
      </c>
      <c r="AB10" s="10" t="b">
        <f>IF(AA10=1,LOOKUP(Z10,'Meltzer-Faber'!A3:A63,'Meltzer-Faber'!B3:B63))</f>
        <v>0</v>
      </c>
      <c r="AC10" s="65" t="b">
        <f>IF(AA10=1,LOOKUP(Z10,'Meltzer-Faber'!A3:A63,'Meltzer-Faber'!C3:C63))</f>
        <v>0</v>
      </c>
      <c r="AD10" s="10" t="b">
        <f t="shared" ref="AD10:AD24" si="9">IF(Y10="m",AB10,IF(Y10="k",AC10,""))</f>
        <v>0</v>
      </c>
    </row>
    <row r="11" spans="2:30" s="10" customFormat="1" ht="20" customHeight="1">
      <c r="B11" s="172">
        <v>2005008</v>
      </c>
      <c r="C11" s="175">
        <v>73</v>
      </c>
      <c r="D11" s="159">
        <v>71.72</v>
      </c>
      <c r="E11" s="160" t="s">
        <v>111</v>
      </c>
      <c r="F11" s="161">
        <v>38415</v>
      </c>
      <c r="G11" s="162">
        <v>5</v>
      </c>
      <c r="H11" s="163" t="s">
        <v>112</v>
      </c>
      <c r="I11" s="163" t="s">
        <v>113</v>
      </c>
      <c r="J11" s="164">
        <v>90</v>
      </c>
      <c r="K11" s="165">
        <v>95</v>
      </c>
      <c r="L11" s="165">
        <v>-100</v>
      </c>
      <c r="M11" s="164">
        <v>110</v>
      </c>
      <c r="N11" s="106">
        <v>120</v>
      </c>
      <c r="O11" s="106">
        <v>-131</v>
      </c>
      <c r="P11" s="132">
        <f t="shared" si="0"/>
        <v>95</v>
      </c>
      <c r="Q11" s="132">
        <f t="shared" si="1"/>
        <v>120</v>
      </c>
      <c r="R11" s="132">
        <f t="shared" si="2"/>
        <v>215</v>
      </c>
      <c r="S11" s="133">
        <f t="shared" si="3"/>
        <v>293.00655144741364</v>
      </c>
      <c r="T11" s="133" t="str">
        <f t="shared" si="4"/>
        <v/>
      </c>
      <c r="U11" s="134">
        <v>4</v>
      </c>
      <c r="V11" s="134"/>
      <c r="W11" s="128">
        <f t="shared" si="5"/>
        <v>1.3628211695228543</v>
      </c>
      <c r="X11" s="61">
        <f>T5</f>
        <v>44989</v>
      </c>
      <c r="Y11" s="66" t="str">
        <f t="shared" si="6"/>
        <v>m</v>
      </c>
      <c r="Z11" s="66">
        <f t="shared" si="7"/>
        <v>18</v>
      </c>
      <c r="AA11" s="66">
        <f t="shared" si="8"/>
        <v>0</v>
      </c>
      <c r="AB11" s="10" t="b">
        <f>IF(AA11=1,LOOKUP(Z11,'Meltzer-Faber'!A3:A63,'Meltzer-Faber'!B3:B63))</f>
        <v>0</v>
      </c>
      <c r="AC11" s="65" t="b">
        <f>IF(AA11=1,LOOKUP(Z11,'Meltzer-Faber'!A3:A63,'Meltzer-Faber'!C3:C63))</f>
        <v>0</v>
      </c>
      <c r="AD11" s="10" t="b">
        <f t="shared" si="9"/>
        <v>0</v>
      </c>
    </row>
    <row r="12" spans="2:30" s="10" customFormat="1" ht="20" customHeight="1">
      <c r="B12" s="172">
        <v>2005001</v>
      </c>
      <c r="C12" s="175">
        <v>73</v>
      </c>
      <c r="D12" s="159">
        <v>71.22</v>
      </c>
      <c r="E12" s="160" t="s">
        <v>111</v>
      </c>
      <c r="F12" s="161">
        <v>38365</v>
      </c>
      <c r="G12" s="162">
        <v>4</v>
      </c>
      <c r="H12" s="163" t="s">
        <v>114</v>
      </c>
      <c r="I12" s="163" t="s">
        <v>63</v>
      </c>
      <c r="J12" s="164">
        <v>103</v>
      </c>
      <c r="K12" s="165">
        <v>-106</v>
      </c>
      <c r="L12" s="165">
        <v>106</v>
      </c>
      <c r="M12" s="164">
        <v>135</v>
      </c>
      <c r="N12" s="106">
        <v>-139</v>
      </c>
      <c r="O12" s="106">
        <v>-139</v>
      </c>
      <c r="P12" s="132">
        <f t="shared" si="0"/>
        <v>106</v>
      </c>
      <c r="Q12" s="132">
        <f t="shared" si="1"/>
        <v>135</v>
      </c>
      <c r="R12" s="132">
        <f t="shared" si="2"/>
        <v>241</v>
      </c>
      <c r="S12" s="133">
        <f t="shared" si="3"/>
        <v>329.88059664784305</v>
      </c>
      <c r="T12" s="133" t="str">
        <f t="shared" si="4"/>
        <v/>
      </c>
      <c r="U12" s="134">
        <v>1</v>
      </c>
      <c r="V12" s="134" t="s">
        <v>20</v>
      </c>
      <c r="W12" s="128">
        <f t="shared" si="5"/>
        <v>1.3687991562151165</v>
      </c>
      <c r="X12" s="61">
        <f>T5</f>
        <v>44989</v>
      </c>
      <c r="Y12" s="66" t="str">
        <f t="shared" si="6"/>
        <v>m</v>
      </c>
      <c r="Z12" s="66">
        <f t="shared" si="7"/>
        <v>18</v>
      </c>
      <c r="AA12" s="66">
        <f t="shared" si="8"/>
        <v>0</v>
      </c>
      <c r="AB12" s="10" t="b">
        <f>IF(AA12=1,LOOKUP(Z12,'Meltzer-Faber'!A3:A63,'Meltzer-Faber'!B3:B63))</f>
        <v>0</v>
      </c>
      <c r="AC12" s="65" t="b">
        <f>IF(AA12=1,LOOKUP(Z12,'Meltzer-Faber'!A3:A63,'Meltzer-Faber'!C3:C63))</f>
        <v>0</v>
      </c>
      <c r="AD12" s="10" t="b">
        <f t="shared" si="9"/>
        <v>0</v>
      </c>
    </row>
    <row r="13" spans="2:30" s="10" customFormat="1" ht="20" customHeight="1">
      <c r="B13" s="172">
        <v>1996001</v>
      </c>
      <c r="C13" s="175">
        <v>73</v>
      </c>
      <c r="D13" s="159">
        <v>72.14</v>
      </c>
      <c r="E13" s="160" t="s">
        <v>105</v>
      </c>
      <c r="F13" s="161">
        <v>35378</v>
      </c>
      <c r="G13" s="162">
        <v>6</v>
      </c>
      <c r="H13" s="163" t="s">
        <v>115</v>
      </c>
      <c r="I13" s="163" t="s">
        <v>63</v>
      </c>
      <c r="J13" s="164">
        <v>98</v>
      </c>
      <c r="K13" s="165">
        <v>101</v>
      </c>
      <c r="L13" s="165">
        <v>103</v>
      </c>
      <c r="M13" s="164">
        <v>118</v>
      </c>
      <c r="N13" s="106">
        <v>122</v>
      </c>
      <c r="O13" s="107">
        <v>-125</v>
      </c>
      <c r="P13" s="132">
        <f t="shared" si="0"/>
        <v>103</v>
      </c>
      <c r="Q13" s="132">
        <f t="shared" si="1"/>
        <v>122</v>
      </c>
      <c r="R13" s="132">
        <f t="shared" si="2"/>
        <v>225</v>
      </c>
      <c r="S13" s="133">
        <f t="shared" si="3"/>
        <v>305.523836130902</v>
      </c>
      <c r="T13" s="133" t="str">
        <f t="shared" si="4"/>
        <v/>
      </c>
      <c r="U13" s="134">
        <v>3</v>
      </c>
      <c r="V13" s="134" t="s">
        <v>20</v>
      </c>
      <c r="W13" s="128">
        <f t="shared" si="5"/>
        <v>1.3578837161373423</v>
      </c>
      <c r="X13" s="61">
        <f>T5</f>
        <v>44989</v>
      </c>
      <c r="Y13" s="66" t="str">
        <f t="shared" si="6"/>
        <v>m</v>
      </c>
      <c r="Z13" s="66">
        <f t="shared" si="7"/>
        <v>27</v>
      </c>
      <c r="AA13" s="66">
        <f t="shared" si="8"/>
        <v>0</v>
      </c>
      <c r="AB13" s="10" t="b">
        <f>IF(AA13=1,LOOKUP(Z13,'Meltzer-Faber'!A3:A63,'Meltzer-Faber'!B3:B63))</f>
        <v>0</v>
      </c>
      <c r="AC13" s="65" t="b">
        <f>IF(AA13=1,LOOKUP(Z13,'Meltzer-Faber'!A3:A63,'Meltzer-Faber'!C3:C63))</f>
        <v>0</v>
      </c>
      <c r="AD13" s="10" t="b">
        <f t="shared" si="9"/>
        <v>0</v>
      </c>
    </row>
    <row r="14" spans="2:30" s="10" customFormat="1" ht="20" customHeight="1">
      <c r="B14" s="172">
        <v>1990004</v>
      </c>
      <c r="C14" s="175">
        <v>73</v>
      </c>
      <c r="D14" s="159">
        <v>72.739999999999995</v>
      </c>
      <c r="E14" s="160" t="s">
        <v>105</v>
      </c>
      <c r="F14" s="161">
        <v>32995</v>
      </c>
      <c r="G14" s="162">
        <v>3</v>
      </c>
      <c r="H14" s="163" t="s">
        <v>116</v>
      </c>
      <c r="I14" s="163" t="s">
        <v>100</v>
      </c>
      <c r="J14" s="170">
        <v>100</v>
      </c>
      <c r="K14" s="171">
        <v>-105</v>
      </c>
      <c r="L14" s="173">
        <v>-106</v>
      </c>
      <c r="M14" s="164">
        <v>120</v>
      </c>
      <c r="N14" s="106">
        <v>126</v>
      </c>
      <c r="O14" s="106">
        <v>-130</v>
      </c>
      <c r="P14" s="132">
        <f t="shared" si="0"/>
        <v>100</v>
      </c>
      <c r="Q14" s="132">
        <f t="shared" si="1"/>
        <v>126</v>
      </c>
      <c r="R14" s="132">
        <f t="shared" si="2"/>
        <v>226</v>
      </c>
      <c r="S14" s="133">
        <f t="shared" si="3"/>
        <v>305.31698687440905</v>
      </c>
      <c r="T14" s="133" t="str">
        <f t="shared" si="4"/>
        <v/>
      </c>
      <c r="U14" s="134">
        <v>2</v>
      </c>
      <c r="V14" s="134" t="s">
        <v>20</v>
      </c>
      <c r="W14" s="128">
        <f t="shared" si="5"/>
        <v>1.3509601189133145</v>
      </c>
      <c r="X14" s="61">
        <f>T5</f>
        <v>44989</v>
      </c>
      <c r="Y14" s="66" t="str">
        <f t="shared" si="6"/>
        <v>m</v>
      </c>
      <c r="Z14" s="66">
        <f t="shared" si="7"/>
        <v>33</v>
      </c>
      <c r="AA14" s="66">
        <f t="shared" si="8"/>
        <v>0</v>
      </c>
      <c r="AB14" s="10" t="b">
        <f>IF(AA14=1,LOOKUP(Z14,'Meltzer-Faber'!A3:A63,'Meltzer-Faber'!B3:B63))</f>
        <v>0</v>
      </c>
      <c r="AC14" s="65" t="b">
        <f>IF(AA14=1,LOOKUP(Z14,'Meltzer-Faber'!A3:A63,'Meltzer-Faber'!C3:C63))</f>
        <v>0</v>
      </c>
      <c r="AD14" s="10" t="b">
        <f t="shared" si="9"/>
        <v>0</v>
      </c>
    </row>
    <row r="15" spans="2:30" s="10" customFormat="1" ht="20" customHeight="1">
      <c r="B15" s="172">
        <v>1998002</v>
      </c>
      <c r="C15" s="175">
        <v>81</v>
      </c>
      <c r="D15" s="159">
        <v>78.8</v>
      </c>
      <c r="E15" s="160" t="s">
        <v>105</v>
      </c>
      <c r="F15" s="161">
        <v>35917</v>
      </c>
      <c r="G15" s="162">
        <v>10</v>
      </c>
      <c r="H15" s="163" t="s">
        <v>117</v>
      </c>
      <c r="I15" s="163" t="s">
        <v>118</v>
      </c>
      <c r="J15" s="170">
        <v>-107</v>
      </c>
      <c r="K15" s="171">
        <v>-107</v>
      </c>
      <c r="L15" s="173">
        <v>107</v>
      </c>
      <c r="M15" s="164">
        <v>137</v>
      </c>
      <c r="N15" s="106">
        <v>140</v>
      </c>
      <c r="O15" s="106">
        <v>145</v>
      </c>
      <c r="P15" s="132">
        <f t="shared" si="0"/>
        <v>107</v>
      </c>
      <c r="Q15" s="132">
        <f t="shared" si="1"/>
        <v>145</v>
      </c>
      <c r="R15" s="132">
        <f t="shared" si="2"/>
        <v>252</v>
      </c>
      <c r="S15" s="133">
        <f t="shared" si="3"/>
        <v>324.75657794367589</v>
      </c>
      <c r="T15" s="133" t="str">
        <f t="shared" si="4"/>
        <v/>
      </c>
      <c r="U15" s="134">
        <v>3</v>
      </c>
      <c r="V15" s="134"/>
      <c r="W15" s="128">
        <f t="shared" si="5"/>
        <v>1.2887165791415709</v>
      </c>
      <c r="X15" s="61">
        <f>T5</f>
        <v>44989</v>
      </c>
      <c r="Y15" s="66" t="str">
        <f t="shared" si="6"/>
        <v>m</v>
      </c>
      <c r="Z15" s="66">
        <f t="shared" si="7"/>
        <v>25</v>
      </c>
      <c r="AA15" s="66">
        <f t="shared" si="8"/>
        <v>0</v>
      </c>
      <c r="AB15" s="10" t="b">
        <f>IF(AA15=1,LOOKUP(Z15,'Meltzer-Faber'!A3:A63,'Meltzer-Faber'!B3:B63))</f>
        <v>0</v>
      </c>
      <c r="AC15" s="65" t="b">
        <f>IF(AA15=1,LOOKUP(Z15,'Meltzer-Faber'!A3:A63,'Meltzer-Faber'!C3:C63))</f>
        <v>0</v>
      </c>
      <c r="AD15" s="10" t="b">
        <f t="shared" si="9"/>
        <v>0</v>
      </c>
    </row>
    <row r="16" spans="2:30" s="10" customFormat="1" ht="20" customHeight="1">
      <c r="B16" s="172">
        <v>2001001</v>
      </c>
      <c r="C16" s="175">
        <v>81</v>
      </c>
      <c r="D16" s="159">
        <v>79.84</v>
      </c>
      <c r="E16" s="160" t="s">
        <v>105</v>
      </c>
      <c r="F16" s="161">
        <v>37160</v>
      </c>
      <c r="G16" s="162">
        <v>9</v>
      </c>
      <c r="H16" s="163" t="s">
        <v>119</v>
      </c>
      <c r="I16" s="163" t="s">
        <v>63</v>
      </c>
      <c r="J16" s="164">
        <v>110</v>
      </c>
      <c r="K16" s="165">
        <v>114</v>
      </c>
      <c r="L16" s="165">
        <v>-117</v>
      </c>
      <c r="M16" s="164">
        <v>147</v>
      </c>
      <c r="N16" s="106">
        <v>152</v>
      </c>
      <c r="O16" s="106">
        <v>-156</v>
      </c>
      <c r="P16" s="132">
        <f t="shared" si="0"/>
        <v>114</v>
      </c>
      <c r="Q16" s="132">
        <f t="shared" si="1"/>
        <v>152</v>
      </c>
      <c r="R16" s="132">
        <f t="shared" si="2"/>
        <v>266</v>
      </c>
      <c r="S16" s="133">
        <f t="shared" si="3"/>
        <v>340.28985850883339</v>
      </c>
      <c r="T16" s="133" t="str">
        <f t="shared" si="4"/>
        <v/>
      </c>
      <c r="U16" s="134">
        <v>2</v>
      </c>
      <c r="V16" s="134"/>
      <c r="W16" s="128">
        <f t="shared" si="5"/>
        <v>1.2792851823640352</v>
      </c>
      <c r="X16" s="61">
        <f>T5</f>
        <v>44989</v>
      </c>
      <c r="Y16" s="66" t="str">
        <f t="shared" si="6"/>
        <v>m</v>
      </c>
      <c r="Z16" s="66">
        <f t="shared" si="7"/>
        <v>22</v>
      </c>
      <c r="AA16" s="66">
        <f t="shared" si="8"/>
        <v>0</v>
      </c>
      <c r="AB16" s="10" t="b">
        <f>IF(AA16=1,LOOKUP(Z16,'Meltzer-Faber'!A3:A63,'Meltzer-Faber'!B3:B63))</f>
        <v>0</v>
      </c>
      <c r="AC16" s="65" t="b">
        <f>IF(AA16=1,LOOKUP(Z16,'Meltzer-Faber'!A3:A63,'Meltzer-Faber'!C3:C63))</f>
        <v>0</v>
      </c>
      <c r="AD16" s="10" t="b">
        <f t="shared" si="9"/>
        <v>0</v>
      </c>
    </row>
    <row r="17" spans="2:30" s="10" customFormat="1" ht="20" customHeight="1">
      <c r="B17" s="172">
        <v>1987007</v>
      </c>
      <c r="C17" s="175">
        <v>81</v>
      </c>
      <c r="D17" s="159">
        <v>79.099999999999994</v>
      </c>
      <c r="E17" s="160" t="s">
        <v>120</v>
      </c>
      <c r="F17" s="161">
        <v>31990</v>
      </c>
      <c r="G17" s="162">
        <v>7</v>
      </c>
      <c r="H17" s="163" t="s">
        <v>121</v>
      </c>
      <c r="I17" s="163" t="s">
        <v>103</v>
      </c>
      <c r="J17" s="164">
        <v>-100</v>
      </c>
      <c r="K17" s="165">
        <v>100</v>
      </c>
      <c r="L17" s="165">
        <v>-105</v>
      </c>
      <c r="M17" s="164">
        <v>128</v>
      </c>
      <c r="N17" s="106">
        <v>134</v>
      </c>
      <c r="O17" s="106">
        <v>139</v>
      </c>
      <c r="P17" s="132">
        <f t="shared" si="0"/>
        <v>100</v>
      </c>
      <c r="Q17" s="132">
        <f t="shared" si="1"/>
        <v>139</v>
      </c>
      <c r="R17" s="132">
        <f t="shared" si="2"/>
        <v>239</v>
      </c>
      <c r="S17" s="133">
        <f t="shared" si="3"/>
        <v>307.34488310368147</v>
      </c>
      <c r="T17" s="133">
        <f t="shared" si="4"/>
        <v>332.85450840128703</v>
      </c>
      <c r="U17" s="134">
        <v>4</v>
      </c>
      <c r="V17" s="134"/>
      <c r="W17" s="128">
        <f t="shared" si="5"/>
        <v>1.2859618539902991</v>
      </c>
      <c r="X17" s="61">
        <f>T5</f>
        <v>44989</v>
      </c>
      <c r="Y17" s="66" t="str">
        <f t="shared" si="6"/>
        <v>m</v>
      </c>
      <c r="Z17" s="66">
        <f t="shared" si="7"/>
        <v>36</v>
      </c>
      <c r="AA17" s="66">
        <f t="shared" si="8"/>
        <v>1</v>
      </c>
      <c r="AB17" s="10">
        <f>IF(AA17=1,LOOKUP(Z17,'Meltzer-Faber'!A3:A63,'Meltzer-Faber'!B3:B63))</f>
        <v>1.083</v>
      </c>
      <c r="AC17" s="65">
        <f>IF(AA17=1,LOOKUP(Z17,'Meltzer-Faber'!A3:A63,'Meltzer-Faber'!C3:C63))</f>
        <v>1.0840000000000001</v>
      </c>
      <c r="AD17" s="10">
        <f t="shared" si="9"/>
        <v>1.083</v>
      </c>
    </row>
    <row r="18" spans="2:30" s="10" customFormat="1" ht="20" customHeight="1">
      <c r="B18" s="172">
        <v>1996004</v>
      </c>
      <c r="C18" s="175">
        <v>81</v>
      </c>
      <c r="D18" s="159">
        <v>78.319999999999993</v>
      </c>
      <c r="E18" s="160" t="s">
        <v>105</v>
      </c>
      <c r="F18" s="161">
        <v>35283</v>
      </c>
      <c r="G18" s="162">
        <v>8</v>
      </c>
      <c r="H18" s="163" t="s">
        <v>122</v>
      </c>
      <c r="I18" s="163" t="s">
        <v>66</v>
      </c>
      <c r="J18" s="164">
        <v>103</v>
      </c>
      <c r="K18" s="165">
        <v>107</v>
      </c>
      <c r="L18" s="165">
        <v>-110</v>
      </c>
      <c r="M18" s="164">
        <v>125</v>
      </c>
      <c r="N18" s="106">
        <v>-130</v>
      </c>
      <c r="O18" s="107">
        <v>130</v>
      </c>
      <c r="P18" s="132">
        <f t="shared" si="0"/>
        <v>107</v>
      </c>
      <c r="Q18" s="132">
        <f t="shared" si="1"/>
        <v>130</v>
      </c>
      <c r="R18" s="132">
        <f t="shared" si="2"/>
        <v>237</v>
      </c>
      <c r="S18" s="133">
        <f t="shared" si="3"/>
        <v>306.48436736194441</v>
      </c>
      <c r="T18" s="133" t="str">
        <f t="shared" si="4"/>
        <v/>
      </c>
      <c r="U18" s="134">
        <v>6</v>
      </c>
      <c r="V18" s="134" t="s">
        <v>20</v>
      </c>
      <c r="W18" s="128">
        <f t="shared" si="5"/>
        <v>1.2931829846495544</v>
      </c>
      <c r="X18" s="61">
        <f>T5</f>
        <v>44989</v>
      </c>
      <c r="Y18" s="66" t="str">
        <f t="shared" si="6"/>
        <v>m</v>
      </c>
      <c r="Z18" s="66">
        <f t="shared" si="7"/>
        <v>27</v>
      </c>
      <c r="AA18" s="66">
        <f t="shared" si="8"/>
        <v>0</v>
      </c>
      <c r="AB18" s="10" t="b">
        <f>IF(AA18=1,LOOKUP(Z18,'Meltzer-Faber'!A3:A63,'Meltzer-Faber'!B3:B63))</f>
        <v>0</v>
      </c>
      <c r="AC18" s="65" t="b">
        <f>IF(AA18=1,LOOKUP(Z18,'Meltzer-Faber'!A3:A63,'Meltzer-Faber'!C3:C63))</f>
        <v>0</v>
      </c>
      <c r="AD18" s="10" t="b">
        <f t="shared" si="9"/>
        <v>0</v>
      </c>
    </row>
    <row r="19" spans="2:30" s="10" customFormat="1" ht="20" customHeight="1">
      <c r="B19" s="172">
        <v>2004013</v>
      </c>
      <c r="C19" s="175">
        <v>81</v>
      </c>
      <c r="D19" s="159">
        <v>80.92</v>
      </c>
      <c r="E19" s="160" t="s">
        <v>111</v>
      </c>
      <c r="F19" s="161">
        <v>38067</v>
      </c>
      <c r="G19" s="162">
        <v>11</v>
      </c>
      <c r="H19" s="163" t="s">
        <v>123</v>
      </c>
      <c r="I19" s="163" t="s">
        <v>65</v>
      </c>
      <c r="J19" s="164">
        <v>-104</v>
      </c>
      <c r="K19" s="165">
        <v>-104</v>
      </c>
      <c r="L19" s="165">
        <v>104</v>
      </c>
      <c r="M19" s="164">
        <v>129</v>
      </c>
      <c r="N19" s="106">
        <v>134</v>
      </c>
      <c r="O19" s="106">
        <v>-137</v>
      </c>
      <c r="P19" s="132">
        <f t="shared" si="0"/>
        <v>104</v>
      </c>
      <c r="Q19" s="132">
        <f t="shared" si="1"/>
        <v>134</v>
      </c>
      <c r="R19" s="132">
        <f t="shared" si="2"/>
        <v>238</v>
      </c>
      <c r="S19" s="133">
        <f t="shared" si="3"/>
        <v>302.22048455244243</v>
      </c>
      <c r="T19" s="133" t="str">
        <f t="shared" si="4"/>
        <v/>
      </c>
      <c r="U19" s="134">
        <v>5</v>
      </c>
      <c r="V19" s="134"/>
      <c r="W19" s="128">
        <f t="shared" si="5"/>
        <v>1.2698339687077413</v>
      </c>
      <c r="X19" s="61">
        <f>T5</f>
        <v>44989</v>
      </c>
      <c r="Y19" s="66" t="str">
        <f t="shared" si="6"/>
        <v>m</v>
      </c>
      <c r="Z19" s="66">
        <f t="shared" si="7"/>
        <v>19</v>
      </c>
      <c r="AA19" s="66">
        <f t="shared" si="8"/>
        <v>0</v>
      </c>
      <c r="AB19" s="10" t="b">
        <f>IF(AA19=1,LOOKUP(Z19,'Meltzer-Faber'!A3:A63,'Meltzer-Faber'!B3:B63))</f>
        <v>0</v>
      </c>
      <c r="AC19" s="65" t="b">
        <f>IF(AA19=1,LOOKUP(Z19,'Meltzer-Faber'!A3:A63,'Meltzer-Faber'!C3:C63))</f>
        <v>0</v>
      </c>
      <c r="AD19" s="10" t="b">
        <f t="shared" si="9"/>
        <v>0</v>
      </c>
    </row>
    <row r="20" spans="2:30" s="10" customFormat="1" ht="20" customHeight="1">
      <c r="B20" s="172">
        <v>2002001</v>
      </c>
      <c r="C20" s="175">
        <v>81</v>
      </c>
      <c r="D20" s="159">
        <v>79.739999999999995</v>
      </c>
      <c r="E20" s="160" t="s">
        <v>105</v>
      </c>
      <c r="F20" s="161">
        <v>37500</v>
      </c>
      <c r="G20" s="162">
        <v>12</v>
      </c>
      <c r="H20" s="163" t="s">
        <v>124</v>
      </c>
      <c r="I20" s="163" t="s">
        <v>64</v>
      </c>
      <c r="J20" s="170">
        <v>120</v>
      </c>
      <c r="K20" s="171">
        <v>125</v>
      </c>
      <c r="L20" s="173">
        <v>-129</v>
      </c>
      <c r="M20" s="164">
        <v>-150</v>
      </c>
      <c r="N20" s="106">
        <v>150</v>
      </c>
      <c r="O20" s="106">
        <v>-158</v>
      </c>
      <c r="P20" s="132">
        <f t="shared" si="0"/>
        <v>125</v>
      </c>
      <c r="Q20" s="132">
        <f t="shared" si="1"/>
        <v>150</v>
      </c>
      <c r="R20" s="132">
        <f t="shared" si="2"/>
        <v>275</v>
      </c>
      <c r="S20" s="133">
        <f t="shared" si="3"/>
        <v>352.04887552477868</v>
      </c>
      <c r="T20" s="133" t="str">
        <f t="shared" si="4"/>
        <v/>
      </c>
      <c r="U20" s="134">
        <v>1</v>
      </c>
      <c r="V20" s="134"/>
      <c r="W20" s="128">
        <f t="shared" si="5"/>
        <v>1.2801777291810135</v>
      </c>
      <c r="X20" s="61">
        <f>T5</f>
        <v>44989</v>
      </c>
      <c r="Y20" s="66" t="str">
        <f t="shared" si="6"/>
        <v>m</v>
      </c>
      <c r="Z20" s="66">
        <f t="shared" si="7"/>
        <v>21</v>
      </c>
      <c r="AA20" s="66">
        <f t="shared" si="8"/>
        <v>0</v>
      </c>
      <c r="AB20" s="10" t="b">
        <f>IF(AA20=1,LOOKUP(Z20,'Meltzer-Faber'!A3:A63,'Meltzer-Faber'!B3:B63))</f>
        <v>0</v>
      </c>
      <c r="AC20" s="65" t="b">
        <f>IF(AA20=1,LOOKUP(Z20,'Meltzer-Faber'!A3:A63,'Meltzer-Faber'!C3:C63))</f>
        <v>0</v>
      </c>
      <c r="AD20" s="10" t="b">
        <f t="shared" si="9"/>
        <v>0</v>
      </c>
    </row>
    <row r="21" spans="2:30" s="10" customFormat="1" ht="20" customHeight="1">
      <c r="B21" s="157"/>
      <c r="C21" s="158"/>
      <c r="D21" s="159"/>
      <c r="E21" s="160"/>
      <c r="F21" s="161"/>
      <c r="G21" s="162"/>
      <c r="H21" s="163"/>
      <c r="I21" s="163"/>
      <c r="J21" s="164"/>
      <c r="K21" s="165"/>
      <c r="L21" s="165"/>
      <c r="M21" s="164"/>
      <c r="N21" s="107"/>
      <c r="O21" s="107"/>
      <c r="P21" s="132">
        <f t="shared" si="0"/>
        <v>0</v>
      </c>
      <c r="Q21" s="132">
        <f t="shared" si="1"/>
        <v>0</v>
      </c>
      <c r="R21" s="132">
        <f t="shared" si="2"/>
        <v>0</v>
      </c>
      <c r="S21" s="133" t="str">
        <f t="shared" si="3"/>
        <v/>
      </c>
      <c r="T21" s="133" t="str">
        <f t="shared" si="4"/>
        <v/>
      </c>
      <c r="U21" s="134"/>
      <c r="V21" s="134"/>
      <c r="W21" s="128" t="str">
        <f t="shared" si="5"/>
        <v/>
      </c>
      <c r="X21" s="61">
        <f>T5</f>
        <v>44989</v>
      </c>
      <c r="Y21" s="66" t="b">
        <f t="shared" si="6"/>
        <v>0</v>
      </c>
      <c r="Z21" s="66">
        <f t="shared" si="7"/>
        <v>0</v>
      </c>
      <c r="AA21" s="66">
        <f t="shared" si="8"/>
        <v>0</v>
      </c>
      <c r="AB21" s="10" t="b">
        <f>IF(AA21=1,LOOKUP(Z21,'Meltzer-Faber'!A3:A63,'Meltzer-Faber'!B3:B63))</f>
        <v>0</v>
      </c>
      <c r="AC21" s="65" t="b">
        <f>IF(AA21=1,LOOKUP(Z21,'Meltzer-Faber'!A3:A63,'Meltzer-Faber'!C3:C63))</f>
        <v>0</v>
      </c>
      <c r="AD21" s="10" t="str">
        <f t="shared" si="9"/>
        <v/>
      </c>
    </row>
    <row r="22" spans="2:30" s="10" customFormat="1" ht="20" customHeight="1">
      <c r="B22" s="157"/>
      <c r="C22" s="158"/>
      <c r="D22" s="159"/>
      <c r="E22" s="160"/>
      <c r="F22" s="161"/>
      <c r="G22" s="162"/>
      <c r="H22" s="163"/>
      <c r="I22" s="163"/>
      <c r="J22" s="164"/>
      <c r="K22" s="165"/>
      <c r="L22" s="165"/>
      <c r="M22" s="164"/>
      <c r="N22" s="107"/>
      <c r="O22" s="107"/>
      <c r="P22" s="132">
        <f t="shared" si="0"/>
        <v>0</v>
      </c>
      <c r="Q22" s="132">
        <f t="shared" si="1"/>
        <v>0</v>
      </c>
      <c r="R22" s="132">
        <f t="shared" si="2"/>
        <v>0</v>
      </c>
      <c r="S22" s="133" t="str">
        <f t="shared" si="3"/>
        <v/>
      </c>
      <c r="T22" s="133" t="str">
        <f t="shared" si="4"/>
        <v/>
      </c>
      <c r="U22" s="134"/>
      <c r="V22" s="134"/>
      <c r="W22" s="128" t="str">
        <f t="shared" si="5"/>
        <v/>
      </c>
      <c r="X22" s="61">
        <f>T5</f>
        <v>44989</v>
      </c>
      <c r="Y22" s="66" t="b">
        <f t="shared" si="6"/>
        <v>0</v>
      </c>
      <c r="Z22" s="66">
        <f t="shared" si="7"/>
        <v>0</v>
      </c>
      <c r="AA22" s="66">
        <f t="shared" si="8"/>
        <v>0</v>
      </c>
      <c r="AB22" s="10" t="b">
        <f>IF(AA22=1,LOOKUP(Z22,'Meltzer-Faber'!A3:A63,'Meltzer-Faber'!B3:B63))</f>
        <v>0</v>
      </c>
      <c r="AC22" s="65" t="b">
        <f>IF(AA22=1,LOOKUP(Z22,'Meltzer-Faber'!A3:A63,'Meltzer-Faber'!C3:C63))</f>
        <v>0</v>
      </c>
      <c r="AD22" s="10" t="str">
        <f t="shared" si="9"/>
        <v/>
      </c>
    </row>
    <row r="23" spans="2:30" s="10" customFormat="1" ht="20" customHeight="1">
      <c r="B23" s="157"/>
      <c r="C23" s="158"/>
      <c r="D23" s="159"/>
      <c r="E23" s="160"/>
      <c r="F23" s="161"/>
      <c r="G23" s="162"/>
      <c r="H23" s="163"/>
      <c r="I23" s="163"/>
      <c r="J23" s="170"/>
      <c r="K23" s="171"/>
      <c r="L23" s="173"/>
      <c r="M23" s="164"/>
      <c r="N23" s="107"/>
      <c r="O23" s="107"/>
      <c r="P23" s="132">
        <f t="shared" si="0"/>
        <v>0</v>
      </c>
      <c r="Q23" s="132">
        <f t="shared" si="1"/>
        <v>0</v>
      </c>
      <c r="R23" s="132">
        <f t="shared" si="2"/>
        <v>0</v>
      </c>
      <c r="S23" s="133" t="str">
        <f t="shared" si="3"/>
        <v/>
      </c>
      <c r="T23" s="133" t="str">
        <f t="shared" si="4"/>
        <v/>
      </c>
      <c r="U23" s="134"/>
      <c r="V23" s="134"/>
      <c r="W23" s="128" t="str">
        <f t="shared" si="5"/>
        <v/>
      </c>
      <c r="X23" s="61">
        <f>T5</f>
        <v>44989</v>
      </c>
      <c r="Y23" s="66" t="b">
        <f t="shared" si="6"/>
        <v>0</v>
      </c>
      <c r="Z23" s="66">
        <f t="shared" si="7"/>
        <v>0</v>
      </c>
      <c r="AA23" s="66">
        <f t="shared" si="8"/>
        <v>0</v>
      </c>
      <c r="AB23" s="10" t="b">
        <f>IF(AA23=1,LOOKUP(Z23,'Meltzer-Faber'!A3:A63,'Meltzer-Faber'!B3:B63))</f>
        <v>0</v>
      </c>
      <c r="AC23" s="65" t="b">
        <f>IF(AA23=1,LOOKUP(Z23,'Meltzer-Faber'!A3:A63,'Meltzer-Faber'!C3:C63))</f>
        <v>0</v>
      </c>
      <c r="AD23" s="10" t="str">
        <f t="shared" si="9"/>
        <v/>
      </c>
    </row>
    <row r="24" spans="2:30" s="10" customFormat="1" ht="20" customHeight="1">
      <c r="B24" s="157"/>
      <c r="C24" s="158"/>
      <c r="D24" s="159"/>
      <c r="E24" s="160"/>
      <c r="F24" s="161"/>
      <c r="G24" s="162"/>
      <c r="H24" s="163"/>
      <c r="I24" s="163"/>
      <c r="J24" s="164"/>
      <c r="K24" s="165"/>
      <c r="L24" s="165"/>
      <c r="M24" s="164"/>
      <c r="N24" s="126"/>
      <c r="O24" s="126"/>
      <c r="P24" s="135">
        <f t="shared" si="0"/>
        <v>0</v>
      </c>
      <c r="Q24" s="135">
        <f t="shared" si="1"/>
        <v>0</v>
      </c>
      <c r="R24" s="135">
        <f t="shared" si="2"/>
        <v>0</v>
      </c>
      <c r="S24" s="136" t="str">
        <f t="shared" si="3"/>
        <v/>
      </c>
      <c r="T24" s="136" t="str">
        <f t="shared" si="4"/>
        <v/>
      </c>
      <c r="U24" s="137"/>
      <c r="V24" s="137"/>
      <c r="W24" s="128" t="str">
        <f t="shared" si="5"/>
        <v/>
      </c>
      <c r="X24" s="61">
        <f>T5</f>
        <v>44989</v>
      </c>
      <c r="Y24" s="66" t="b">
        <f t="shared" si="6"/>
        <v>0</v>
      </c>
      <c r="Z24" s="66">
        <f t="shared" si="7"/>
        <v>0</v>
      </c>
      <c r="AA24" s="66">
        <f t="shared" si="8"/>
        <v>0</v>
      </c>
      <c r="AB24" s="10" t="b">
        <f>IF(AA24=1,LOOKUP(Z24,'Meltzer-Faber'!A3:A63,'Meltzer-Faber'!B3:B63))</f>
        <v>0</v>
      </c>
      <c r="AC24" s="65" t="b">
        <f>IF(AA24=1,LOOKUP(Z24,'Meltzer-Faber'!A3:A63,'Meltzer-Faber'!C3:C63))</f>
        <v>0</v>
      </c>
      <c r="AD24" s="10" t="str">
        <f t="shared" si="9"/>
        <v/>
      </c>
    </row>
    <row r="25" spans="2:30" s="7" customFormat="1" ht="19" customHeight="1">
      <c r="C25" s="12"/>
      <c r="D25" s="13"/>
      <c r="E25" s="14"/>
      <c r="F25" s="15"/>
      <c r="G25" s="15"/>
      <c r="H25" s="12"/>
      <c r="I25" s="12"/>
      <c r="J25" s="16"/>
      <c r="K25" s="16"/>
      <c r="L25" s="16"/>
      <c r="M25" s="16"/>
      <c r="N25" s="16"/>
      <c r="O25" s="16"/>
      <c r="P25" s="12"/>
      <c r="Q25" s="12"/>
      <c r="R25" s="12"/>
      <c r="S25" s="17"/>
      <c r="T25" s="17"/>
      <c r="U25" s="17"/>
      <c r="V25" s="31"/>
      <c r="W25" s="8"/>
      <c r="X25" s="62"/>
    </row>
    <row r="26" spans="2:30" customFormat="1" ht="21" customHeight="1"/>
    <row r="27" spans="2:30" customFormat="1" ht="23" customHeight="1">
      <c r="B27" s="222" t="s">
        <v>48</v>
      </c>
      <c r="C27" s="223"/>
      <c r="D27" s="75" t="s">
        <v>47</v>
      </c>
      <c r="E27" s="226" t="s">
        <v>6</v>
      </c>
      <c r="F27" s="227"/>
      <c r="G27" s="228"/>
      <c r="H27" s="76" t="s">
        <v>57</v>
      </c>
      <c r="I27" s="77"/>
      <c r="J27" s="224" t="s">
        <v>48</v>
      </c>
      <c r="K27" s="225"/>
      <c r="L27" s="225"/>
      <c r="M27" s="82" t="s">
        <v>47</v>
      </c>
      <c r="N27" s="229" t="s">
        <v>6</v>
      </c>
      <c r="O27" s="230"/>
      <c r="P27" s="230"/>
      <c r="Q27" s="231"/>
      <c r="R27" s="229" t="s">
        <v>57</v>
      </c>
      <c r="S27" s="232"/>
      <c r="T27" s="73"/>
      <c r="U27" s="73"/>
      <c r="V27" s="73"/>
      <c r="X27" s="4"/>
      <c r="Y27" s="4"/>
      <c r="Z27" s="4"/>
      <c r="AA27" s="1"/>
      <c r="AC27" s="44"/>
      <c r="AD27" s="44"/>
    </row>
    <row r="28" spans="2:30" s="6" customFormat="1" ht="20" customHeight="1">
      <c r="B28" s="198" t="s">
        <v>49</v>
      </c>
      <c r="C28" s="199"/>
      <c r="D28" s="153">
        <v>1972001</v>
      </c>
      <c r="E28" s="193" t="s">
        <v>72</v>
      </c>
      <c r="F28" s="194"/>
      <c r="G28" s="195"/>
      <c r="H28" s="78" t="s">
        <v>65</v>
      </c>
      <c r="I28" s="79"/>
      <c r="J28" s="200" t="s">
        <v>50</v>
      </c>
      <c r="K28" s="201"/>
      <c r="L28" s="201"/>
      <c r="M28" s="149">
        <v>1960001</v>
      </c>
      <c r="N28" s="189" t="s">
        <v>73</v>
      </c>
      <c r="O28" s="190"/>
      <c r="P28" s="190"/>
      <c r="Q28" s="191"/>
      <c r="R28" s="189" t="s">
        <v>60</v>
      </c>
      <c r="S28" s="192"/>
      <c r="AA28" s="1"/>
      <c r="AC28" s="74"/>
      <c r="AD28" s="74"/>
    </row>
    <row r="29" spans="2:30" s="6" customFormat="1" ht="21" customHeight="1">
      <c r="B29" s="198" t="s">
        <v>51</v>
      </c>
      <c r="C29" s="199"/>
      <c r="D29" s="153">
        <v>1965007</v>
      </c>
      <c r="E29" s="193" t="s">
        <v>87</v>
      </c>
      <c r="F29" s="194"/>
      <c r="G29" s="195"/>
      <c r="H29" s="78" t="s">
        <v>60</v>
      </c>
      <c r="I29" s="79"/>
      <c r="J29" s="200" t="s">
        <v>52</v>
      </c>
      <c r="K29" s="201"/>
      <c r="L29" s="201"/>
      <c r="M29" s="150">
        <v>1955001</v>
      </c>
      <c r="N29" s="189" t="s">
        <v>74</v>
      </c>
      <c r="O29" s="190"/>
      <c r="P29" s="190"/>
      <c r="Q29" s="191"/>
      <c r="R29" s="189" t="s">
        <v>64</v>
      </c>
      <c r="S29" s="192"/>
      <c r="T29" s="6" t="s">
        <v>20</v>
      </c>
      <c r="AC29" s="74"/>
      <c r="AD29" s="74"/>
    </row>
    <row r="30" spans="2:30" s="6" customFormat="1" ht="19" customHeight="1">
      <c r="B30" s="198" t="s">
        <v>51</v>
      </c>
      <c r="C30" s="199"/>
      <c r="D30" s="153">
        <v>1944002</v>
      </c>
      <c r="E30" s="193" t="s">
        <v>86</v>
      </c>
      <c r="F30" s="194"/>
      <c r="G30" s="195"/>
      <c r="H30" s="78" t="s">
        <v>64</v>
      </c>
      <c r="I30" s="79"/>
      <c r="J30" s="200" t="s">
        <v>52</v>
      </c>
      <c r="K30" s="201"/>
      <c r="L30" s="201"/>
      <c r="M30" s="153">
        <v>1993011</v>
      </c>
      <c r="N30" s="189" t="s">
        <v>81</v>
      </c>
      <c r="O30" s="190"/>
      <c r="P30" s="190"/>
      <c r="Q30" s="191"/>
      <c r="R30" s="189" t="s">
        <v>66</v>
      </c>
      <c r="S30" s="192"/>
      <c r="AC30" s="74"/>
      <c r="AD30" s="74"/>
    </row>
    <row r="31" spans="2:30" s="6" customFormat="1" ht="21" customHeight="1">
      <c r="B31" s="198" t="s">
        <v>51</v>
      </c>
      <c r="C31" s="199"/>
      <c r="D31" s="153">
        <v>1965002</v>
      </c>
      <c r="E31" s="193" t="s">
        <v>82</v>
      </c>
      <c r="F31" s="194"/>
      <c r="G31" s="195"/>
      <c r="H31" s="78" t="s">
        <v>67</v>
      </c>
      <c r="I31" s="79"/>
      <c r="J31" s="200" t="s">
        <v>53</v>
      </c>
      <c r="K31" s="201"/>
      <c r="L31" s="201"/>
      <c r="M31" s="150">
        <v>1964002</v>
      </c>
      <c r="N31" s="189" t="s">
        <v>76</v>
      </c>
      <c r="O31" s="190"/>
      <c r="P31" s="190"/>
      <c r="Q31" s="191"/>
      <c r="R31" s="189" t="s">
        <v>60</v>
      </c>
      <c r="S31" s="192"/>
      <c r="Y31" s="6" t="s">
        <v>20</v>
      </c>
      <c r="AC31" s="74"/>
      <c r="AD31" s="74"/>
    </row>
    <row r="32" spans="2:30" s="6" customFormat="1" ht="20" customHeight="1">
      <c r="B32" s="198" t="s">
        <v>51</v>
      </c>
      <c r="C32" s="199"/>
      <c r="D32" s="153"/>
      <c r="E32" s="193"/>
      <c r="F32" s="194"/>
      <c r="G32" s="195"/>
      <c r="H32" s="78"/>
      <c r="I32" s="79"/>
      <c r="J32" s="200" t="s">
        <v>56</v>
      </c>
      <c r="K32" s="201"/>
      <c r="L32" s="201"/>
      <c r="M32" s="150">
        <v>1947002</v>
      </c>
      <c r="N32" s="189" t="s">
        <v>68</v>
      </c>
      <c r="O32" s="190"/>
      <c r="P32" s="190"/>
      <c r="Q32" s="191"/>
      <c r="R32" s="189" t="s">
        <v>62</v>
      </c>
      <c r="S32" s="192"/>
      <c r="AC32" s="74"/>
      <c r="AD32" s="74"/>
    </row>
    <row r="33" spans="2:30" ht="19" customHeight="1">
      <c r="B33" s="198" t="s">
        <v>51</v>
      </c>
      <c r="C33" s="199"/>
      <c r="D33" s="153"/>
      <c r="E33" s="193"/>
      <c r="F33" s="194"/>
      <c r="G33" s="195"/>
      <c r="H33" s="78"/>
      <c r="J33" s="200" t="s">
        <v>56</v>
      </c>
      <c r="K33" s="201"/>
      <c r="L33" s="201"/>
      <c r="M33" s="150">
        <v>1952001</v>
      </c>
      <c r="N33" s="189" t="s">
        <v>77</v>
      </c>
      <c r="O33" s="190"/>
      <c r="P33" s="190"/>
      <c r="Q33" s="191"/>
      <c r="R33" s="189" t="s">
        <v>60</v>
      </c>
      <c r="S33" s="192"/>
      <c r="T33" s="4"/>
      <c r="U33" s="4"/>
      <c r="V33" s="4"/>
      <c r="AC33" s="3"/>
      <c r="AD33" s="3"/>
    </row>
    <row r="34" spans="2:30" ht="20" customHeight="1">
      <c r="B34" s="198" t="s">
        <v>55</v>
      </c>
      <c r="C34" s="199"/>
      <c r="D34" s="153">
        <v>1956004</v>
      </c>
      <c r="E34" s="193" t="s">
        <v>83</v>
      </c>
      <c r="F34" s="194"/>
      <c r="G34" s="195"/>
      <c r="H34" s="78" t="s">
        <v>60</v>
      </c>
      <c r="J34" s="200" t="s">
        <v>54</v>
      </c>
      <c r="K34" s="201"/>
      <c r="L34" s="201"/>
      <c r="M34" s="150"/>
      <c r="N34" s="189"/>
      <c r="O34" s="190"/>
      <c r="P34" s="190"/>
      <c r="Q34" s="191"/>
      <c r="R34" s="189"/>
      <c r="S34" s="192"/>
      <c r="T34" s="4"/>
      <c r="U34" s="4"/>
      <c r="V34" s="4"/>
      <c r="AC34" s="3"/>
      <c r="AD34" s="3"/>
    </row>
    <row r="35" spans="2:30" ht="20" customHeight="1">
      <c r="B35" s="212"/>
      <c r="C35" s="213"/>
      <c r="D35" s="154"/>
      <c r="E35" s="216"/>
      <c r="F35" s="217"/>
      <c r="G35" s="218"/>
      <c r="H35" s="80"/>
      <c r="J35" s="214" t="s">
        <v>54</v>
      </c>
      <c r="K35" s="215"/>
      <c r="L35" s="215"/>
      <c r="M35" s="151"/>
      <c r="N35" s="219"/>
      <c r="O35" s="220"/>
      <c r="P35" s="220"/>
      <c r="Q35" s="221"/>
      <c r="R35" s="219"/>
      <c r="S35" s="242"/>
      <c r="T35" s="4"/>
      <c r="U35" s="4"/>
      <c r="V35" s="4"/>
      <c r="AC35" s="3"/>
      <c r="AD35" s="3"/>
    </row>
    <row r="36" spans="2:30" ht="20" customHeight="1">
      <c r="B36" s="198"/>
      <c r="C36" s="199"/>
      <c r="D36" s="153"/>
      <c r="E36" s="193"/>
      <c r="F36" s="194"/>
      <c r="G36" s="195"/>
      <c r="H36" s="78"/>
      <c r="J36" s="200" t="s">
        <v>54</v>
      </c>
      <c r="K36" s="201"/>
      <c r="L36" s="201"/>
      <c r="M36" s="150"/>
      <c r="N36" s="189"/>
      <c r="O36" s="190"/>
      <c r="P36" s="190"/>
      <c r="Q36" s="191"/>
      <c r="R36" s="189"/>
      <c r="S36" s="192"/>
      <c r="T36" s="4"/>
      <c r="U36" s="4"/>
      <c r="V36" s="4"/>
      <c r="AC36" s="3"/>
      <c r="AD36" s="3"/>
    </row>
    <row r="37" spans="2:30" ht="20" customHeight="1">
      <c r="B37" s="202"/>
      <c r="C37" s="203"/>
      <c r="D37" s="155"/>
      <c r="E37" s="206"/>
      <c r="F37" s="207"/>
      <c r="G37" s="208"/>
      <c r="H37" s="81"/>
      <c r="J37" s="204"/>
      <c r="K37" s="205"/>
      <c r="L37" s="205"/>
      <c r="M37" s="152"/>
      <c r="N37" s="209"/>
      <c r="O37" s="210"/>
      <c r="P37" s="210"/>
      <c r="Q37" s="211"/>
      <c r="R37" s="209"/>
      <c r="S37" s="243"/>
      <c r="T37" s="4"/>
      <c r="U37" s="4"/>
      <c r="V37" s="4"/>
      <c r="AC37" s="3"/>
      <c r="AD37" s="3"/>
    </row>
    <row r="38" spans="2:30" ht="19" customHeight="1">
      <c r="B38" s="196"/>
      <c r="C38" s="196"/>
      <c r="D38" s="197"/>
      <c r="E38" s="197"/>
      <c r="F38" s="197"/>
      <c r="G38" s="197"/>
      <c r="H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4"/>
      <c r="U38" s="4"/>
      <c r="V38" s="4"/>
      <c r="AC38" s="3"/>
      <c r="AD38" s="3"/>
    </row>
    <row r="39" spans="2:30" ht="18" customHeight="1">
      <c r="B39" s="183" t="s">
        <v>58</v>
      </c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5"/>
      <c r="T39" s="4"/>
      <c r="U39" s="4"/>
      <c r="V39" s="4"/>
      <c r="AC39" s="3"/>
      <c r="AD39" s="3"/>
    </row>
    <row r="40" spans="2:30" ht="18" customHeight="1">
      <c r="B40" s="186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8"/>
      <c r="T40" s="4"/>
      <c r="U40" s="4"/>
      <c r="V40" s="4"/>
      <c r="AC40" s="3"/>
      <c r="AD40" s="3"/>
    </row>
  </sheetData>
  <mergeCells count="69">
    <mergeCell ref="B27:C27"/>
    <mergeCell ref="J27:L27"/>
    <mergeCell ref="E27:G27"/>
    <mergeCell ref="N27:Q27"/>
    <mergeCell ref="R27:S27"/>
    <mergeCell ref="B7:B8"/>
    <mergeCell ref="D5:H5"/>
    <mergeCell ref="H1:R1"/>
    <mergeCell ref="H2:R2"/>
    <mergeCell ref="J5:M5"/>
    <mergeCell ref="O5:R5"/>
    <mergeCell ref="O38:S38"/>
    <mergeCell ref="R28:S28"/>
    <mergeCell ref="R29:S29"/>
    <mergeCell ref="R30:S30"/>
    <mergeCell ref="R31:S31"/>
    <mergeCell ref="N35:Q35"/>
    <mergeCell ref="R32:S32"/>
    <mergeCell ref="R33:S33"/>
    <mergeCell ref="N34:Q34"/>
    <mergeCell ref="R34:S34"/>
    <mergeCell ref="B29:C29"/>
    <mergeCell ref="J29:L29"/>
    <mergeCell ref="E29:G29"/>
    <mergeCell ref="N29:Q29"/>
    <mergeCell ref="B28:C28"/>
    <mergeCell ref="J28:L28"/>
    <mergeCell ref="E28:G28"/>
    <mergeCell ref="N28:Q28"/>
    <mergeCell ref="B31:C31"/>
    <mergeCell ref="J31:L31"/>
    <mergeCell ref="E31:G31"/>
    <mergeCell ref="N31:Q31"/>
    <mergeCell ref="B30:C30"/>
    <mergeCell ref="J30:L30"/>
    <mergeCell ref="E30:G30"/>
    <mergeCell ref="N30:Q30"/>
    <mergeCell ref="B32:C32"/>
    <mergeCell ref="J32:L32"/>
    <mergeCell ref="E32:G32"/>
    <mergeCell ref="N32:Q32"/>
    <mergeCell ref="B33:C33"/>
    <mergeCell ref="J33:L33"/>
    <mergeCell ref="E33:G33"/>
    <mergeCell ref="N33:Q33"/>
    <mergeCell ref="B36:C36"/>
    <mergeCell ref="J36:L36"/>
    <mergeCell ref="B34:C34"/>
    <mergeCell ref="J34:L34"/>
    <mergeCell ref="B35:C35"/>
    <mergeCell ref="J35:L35"/>
    <mergeCell ref="E35:G35"/>
    <mergeCell ref="E34:G34"/>
    <mergeCell ref="B39:S39"/>
    <mergeCell ref="B40:S40"/>
    <mergeCell ref="R35:S35"/>
    <mergeCell ref="E36:G36"/>
    <mergeCell ref="N36:Q36"/>
    <mergeCell ref="R36:S36"/>
    <mergeCell ref="E37:G37"/>
    <mergeCell ref="N37:Q37"/>
    <mergeCell ref="R37:S37"/>
    <mergeCell ref="B38:C38"/>
    <mergeCell ref="D38:E38"/>
    <mergeCell ref="F38:H38"/>
    <mergeCell ref="J38:L38"/>
    <mergeCell ref="M38:N38"/>
    <mergeCell ref="B37:C37"/>
    <mergeCell ref="J37:L37"/>
  </mergeCells>
  <conditionalFormatting sqref="J9:O12 J15:O20 J23:O23 N14:O14 N22:O22">
    <cfRule type="cellIs" dxfId="61" priority="13" stopIfTrue="1" operator="between">
      <formula>1</formula>
      <formula>300</formula>
    </cfRule>
    <cfRule type="cellIs" dxfId="60" priority="14" stopIfTrue="1" operator="lessThanOrEqual">
      <formula>0</formula>
    </cfRule>
  </conditionalFormatting>
  <conditionalFormatting sqref="J13:O13">
    <cfRule type="cellIs" dxfId="59" priority="11" stopIfTrue="1" operator="between">
      <formula>1</formula>
      <formula>300</formula>
    </cfRule>
    <cfRule type="cellIs" dxfId="58" priority="12" stopIfTrue="1" operator="lessThanOrEqual">
      <formula>0</formula>
    </cfRule>
  </conditionalFormatting>
  <conditionalFormatting sqref="J21:O21">
    <cfRule type="cellIs" dxfId="57" priority="9" stopIfTrue="1" operator="between">
      <formula>1</formula>
      <formula>300</formula>
    </cfRule>
    <cfRule type="cellIs" dxfId="56" priority="10" stopIfTrue="1" operator="lessThanOrEqual">
      <formula>0</formula>
    </cfRule>
  </conditionalFormatting>
  <conditionalFormatting sqref="N24:O24">
    <cfRule type="cellIs" dxfId="55" priority="7" stopIfTrue="1" operator="between">
      <formula>1</formula>
      <formula>300</formula>
    </cfRule>
    <cfRule type="cellIs" dxfId="54" priority="8" stopIfTrue="1" operator="lessThanOrEqual">
      <formula>0</formula>
    </cfRule>
  </conditionalFormatting>
  <conditionalFormatting sqref="J14:M14">
    <cfRule type="cellIs" dxfId="53" priority="5" stopIfTrue="1" operator="between">
      <formula>1</formula>
      <formula>300</formula>
    </cfRule>
    <cfRule type="cellIs" dxfId="52" priority="6" stopIfTrue="1" operator="lessThanOrEqual">
      <formula>0</formula>
    </cfRule>
  </conditionalFormatting>
  <conditionalFormatting sqref="J22:M22">
    <cfRule type="cellIs" dxfId="51" priority="3" stopIfTrue="1" operator="between">
      <formula>1</formula>
      <formula>300</formula>
    </cfRule>
    <cfRule type="cellIs" dxfId="50" priority="4" stopIfTrue="1" operator="lessThanOrEqual">
      <formula>0</formula>
    </cfRule>
  </conditionalFormatting>
  <conditionalFormatting sqref="J24:M24">
    <cfRule type="cellIs" dxfId="49" priority="1" stopIfTrue="1" operator="between">
      <formula>1</formula>
      <formula>300</formula>
    </cfRule>
    <cfRule type="cellIs" dxfId="48" priority="2" stopIfTrue="1" operator="lessThanOrEqual">
      <formula>0</formula>
    </cfRule>
  </conditionalFormatting>
  <dataValidations count="2">
    <dataValidation type="list" allowBlank="1" showInputMessage="1" showErrorMessage="1" sqref="B28:C37 J28:L37" xr:uid="{1967D733-8E45-D940-BF57-8DF0F956617A}">
      <formula1>"Dommer,Stevnets leder,Jury,Sekretær,Speaker,Teknisk kontrollør, Chief Marshall,Tidtaker"</formula1>
    </dataValidation>
    <dataValidation type="list" allowBlank="1" showInputMessage="1" showErrorMessage="1" sqref="D5:H5" xr:uid="{0359E0A5-20E3-CC41-89C3-731146F608CF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</dataValidations>
  <pageMargins left="0.27559055118110198" right="0.35433070866141703" top="0.27559055118110198" bottom="0.27559055118110198" header="0.5" footer="0.5"/>
  <pageSetup paperSize="9" scale="61" orientation="landscape" horizontalDpi="360" verticalDpi="36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AEEDA-6870-9449-9C39-6DA6F7DFEFBA}">
  <sheetPr>
    <pageSetUpPr autoPageBreaks="0" fitToPage="1"/>
  </sheetPr>
  <dimension ref="B1:AD40"/>
  <sheetViews>
    <sheetView showGridLines="0" showRowColHeaders="0" showZeros="0" showOutlineSymbols="0" zoomScaleNormal="100" zoomScaleSheetLayoutView="75" zoomScalePageLayoutView="92" workbookViewId="0">
      <selection activeCell="B9" sqref="B9"/>
    </sheetView>
  </sheetViews>
  <sheetFormatPr baseColWidth="10" defaultColWidth="9.1640625" defaultRowHeight="13"/>
  <cols>
    <col min="1" max="1" width="9.1640625" style="4"/>
    <col min="2" max="2" width="10.1640625" style="4" customWidth="1"/>
    <col min="3" max="3" width="6.33203125" style="1" customWidth="1"/>
    <col min="4" max="4" width="8.33203125" style="1" customWidth="1"/>
    <col min="5" max="5" width="6.33203125" style="2" customWidth="1"/>
    <col min="6" max="6" width="10.6640625" style="3" customWidth="1"/>
    <col min="7" max="7" width="3.83203125" style="3" customWidth="1"/>
    <col min="8" max="8" width="24.83203125" style="4" customWidth="1"/>
    <col min="9" max="9" width="20.33203125" style="4" customWidth="1"/>
    <col min="10" max="12" width="7.1640625" style="4" customWidth="1"/>
    <col min="13" max="13" width="8.83203125" style="4" customWidth="1"/>
    <col min="14" max="15" width="7.1640625" style="4" customWidth="1"/>
    <col min="16" max="18" width="7.6640625" style="4" customWidth="1"/>
    <col min="19" max="20" width="10.6640625" style="5" customWidth="1"/>
    <col min="21" max="22" width="5.6640625" style="5" customWidth="1"/>
    <col min="23" max="23" width="14.1640625" style="4" customWidth="1"/>
    <col min="24" max="24" width="11.1640625" style="4" hidden="1" customWidth="1"/>
    <col min="25" max="30" width="9.1640625" style="4" hidden="1" customWidth="1"/>
    <col min="31" max="16384" width="9.1640625" style="4"/>
  </cols>
  <sheetData>
    <row r="1" spans="2:30" s="48" customFormat="1" ht="43.5" customHeight="1">
      <c r="C1" s="45"/>
      <c r="D1" s="45"/>
      <c r="E1" s="46"/>
      <c r="F1" s="45"/>
      <c r="G1" s="45"/>
      <c r="H1" s="235" t="s">
        <v>32</v>
      </c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47"/>
      <c r="T1" s="47"/>
      <c r="U1" s="47"/>
      <c r="V1" s="47"/>
    </row>
    <row r="2" spans="2:30" s="48" customFormat="1" ht="24.75" customHeight="1">
      <c r="C2" s="45"/>
      <c r="D2" s="45"/>
      <c r="E2" s="46"/>
      <c r="F2" s="45"/>
      <c r="G2" s="45"/>
      <c r="H2" s="236" t="s">
        <v>33</v>
      </c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47"/>
      <c r="T2" s="47"/>
      <c r="U2" s="47"/>
      <c r="V2" s="47"/>
    </row>
    <row r="3" spans="2:30" s="48" customFormat="1">
      <c r="C3" s="45"/>
      <c r="D3" s="45"/>
      <c r="E3" s="46"/>
      <c r="F3" s="45"/>
      <c r="G3" s="45"/>
      <c r="H3" s="49"/>
      <c r="I3" s="49"/>
      <c r="J3" s="45"/>
      <c r="K3" s="50"/>
      <c r="L3" s="45"/>
      <c r="M3" s="45"/>
      <c r="N3" s="45"/>
      <c r="O3" s="45"/>
      <c r="P3" s="45"/>
      <c r="Q3" s="45"/>
      <c r="R3" s="45"/>
      <c r="S3" s="47"/>
      <c r="T3" s="47"/>
      <c r="U3" s="47"/>
      <c r="V3" s="47"/>
    </row>
    <row r="4" spans="2:30" s="48" customFormat="1" ht="12" customHeight="1">
      <c r="C4" s="45"/>
      <c r="D4" s="45"/>
      <c r="E4" s="46"/>
      <c r="F4" s="45"/>
      <c r="G4" s="45"/>
      <c r="H4" s="49"/>
      <c r="I4" s="49"/>
      <c r="J4" s="45"/>
      <c r="K4" s="50"/>
      <c r="L4" s="45"/>
      <c r="M4" s="45"/>
      <c r="N4" s="45"/>
      <c r="O4" s="45"/>
      <c r="P4" s="45"/>
      <c r="Q4" s="45"/>
      <c r="R4" s="45"/>
      <c r="S4" s="47"/>
      <c r="T4" s="47"/>
      <c r="U4" s="47"/>
      <c r="V4" s="47"/>
    </row>
    <row r="5" spans="2:30" s="40" customFormat="1" ht="16">
      <c r="C5" s="44" t="s">
        <v>27</v>
      </c>
      <c r="D5" s="241" t="s">
        <v>59</v>
      </c>
      <c r="E5" s="241"/>
      <c r="F5" s="241"/>
      <c r="G5" s="241"/>
      <c r="H5" s="241"/>
      <c r="I5" s="38" t="s">
        <v>0</v>
      </c>
      <c r="J5" s="238" t="s">
        <v>60</v>
      </c>
      <c r="K5" s="238"/>
      <c r="L5" s="238"/>
      <c r="M5" s="238"/>
      <c r="N5" s="38" t="s">
        <v>1</v>
      </c>
      <c r="O5" s="240" t="s">
        <v>61</v>
      </c>
      <c r="P5" s="240"/>
      <c r="Q5" s="240"/>
      <c r="R5" s="240"/>
      <c r="S5" s="38" t="s">
        <v>2</v>
      </c>
      <c r="T5" s="51">
        <v>44989</v>
      </c>
      <c r="U5" s="52" t="s">
        <v>26</v>
      </c>
      <c r="V5" s="53">
        <v>3</v>
      </c>
    </row>
    <row r="6" spans="2:30" s="48" customFormat="1">
      <c r="C6" s="45"/>
      <c r="D6" s="45"/>
      <c r="E6" s="46"/>
      <c r="F6" s="45"/>
      <c r="G6" s="45"/>
      <c r="H6" s="49"/>
      <c r="I6" s="49"/>
      <c r="J6" s="45"/>
      <c r="K6" s="50"/>
      <c r="L6" s="45"/>
      <c r="M6" s="45"/>
      <c r="N6" s="45"/>
      <c r="O6" s="45"/>
      <c r="P6" s="45"/>
      <c r="Q6" s="45"/>
      <c r="R6" s="45"/>
      <c r="S6" s="47"/>
      <c r="T6" s="47"/>
      <c r="U6" s="47"/>
      <c r="V6" s="47"/>
      <c r="Y6" s="4"/>
      <c r="Z6" s="4"/>
      <c r="AA6" s="4"/>
      <c r="AB6" s="63" t="s">
        <v>38</v>
      </c>
      <c r="AC6" s="63" t="s">
        <v>38</v>
      </c>
      <c r="AD6" s="63" t="s">
        <v>38</v>
      </c>
    </row>
    <row r="7" spans="2:30" s="1" customFormat="1">
      <c r="B7" s="233" t="s">
        <v>47</v>
      </c>
      <c r="C7" s="32" t="s">
        <v>3</v>
      </c>
      <c r="D7" s="18" t="s">
        <v>4</v>
      </c>
      <c r="E7" s="19" t="s">
        <v>24</v>
      </c>
      <c r="F7" s="18" t="s">
        <v>5</v>
      </c>
      <c r="G7" s="18" t="s">
        <v>28</v>
      </c>
      <c r="H7" s="18" t="s">
        <v>6</v>
      </c>
      <c r="I7" s="18" t="s">
        <v>7</v>
      </c>
      <c r="J7" s="18"/>
      <c r="K7" s="11" t="s">
        <v>8</v>
      </c>
      <c r="L7" s="11"/>
      <c r="M7" s="18"/>
      <c r="N7" s="11" t="s">
        <v>9</v>
      </c>
      <c r="O7" s="11"/>
      <c r="P7" s="22" t="s">
        <v>10</v>
      </c>
      <c r="Q7" s="29"/>
      <c r="R7" s="18" t="s">
        <v>11</v>
      </c>
      <c r="S7" s="24" t="s">
        <v>12</v>
      </c>
      <c r="T7" s="24" t="s">
        <v>12</v>
      </c>
      <c r="U7" s="24" t="s">
        <v>13</v>
      </c>
      <c r="V7" s="34" t="s">
        <v>19</v>
      </c>
      <c r="W7" s="34" t="s">
        <v>14</v>
      </c>
      <c r="X7" s="3"/>
      <c r="AB7" s="64" t="s">
        <v>39</v>
      </c>
      <c r="AC7" s="64" t="s">
        <v>39</v>
      </c>
      <c r="AD7" s="64" t="s">
        <v>39</v>
      </c>
    </row>
    <row r="8" spans="2:30" s="1" customFormat="1">
      <c r="B8" s="234"/>
      <c r="C8" s="33" t="s">
        <v>15</v>
      </c>
      <c r="D8" s="20" t="s">
        <v>16</v>
      </c>
      <c r="E8" s="21" t="s">
        <v>25</v>
      </c>
      <c r="F8" s="20" t="s">
        <v>21</v>
      </c>
      <c r="G8" s="20" t="s">
        <v>29</v>
      </c>
      <c r="H8" s="20"/>
      <c r="I8" s="20"/>
      <c r="J8" s="27">
        <v>1</v>
      </c>
      <c r="K8" s="28">
        <v>2</v>
      </c>
      <c r="L8" s="26">
        <v>3</v>
      </c>
      <c r="M8" s="27">
        <v>1</v>
      </c>
      <c r="N8" s="28">
        <v>2</v>
      </c>
      <c r="O8" s="26">
        <v>3</v>
      </c>
      <c r="P8" s="23" t="s">
        <v>17</v>
      </c>
      <c r="Q8" s="30"/>
      <c r="R8" s="20" t="s">
        <v>18</v>
      </c>
      <c r="S8" s="25"/>
      <c r="T8" s="25" t="s">
        <v>34</v>
      </c>
      <c r="U8" s="25"/>
      <c r="V8" s="35"/>
      <c r="W8" s="35"/>
      <c r="X8" s="3"/>
      <c r="Y8" s="1" t="s">
        <v>40</v>
      </c>
      <c r="Z8" s="1" t="s">
        <v>30</v>
      </c>
      <c r="AA8" s="3" t="s">
        <v>34</v>
      </c>
      <c r="AB8" s="64" t="s">
        <v>41</v>
      </c>
      <c r="AC8" s="64" t="s">
        <v>42</v>
      </c>
      <c r="AD8" s="64" t="s">
        <v>43</v>
      </c>
    </row>
    <row r="9" spans="2:30" s="10" customFormat="1" ht="20" customHeight="1">
      <c r="B9" s="172">
        <v>2002012</v>
      </c>
      <c r="C9" s="175">
        <v>64</v>
      </c>
      <c r="D9" s="159">
        <v>63.17</v>
      </c>
      <c r="E9" s="160" t="s">
        <v>93</v>
      </c>
      <c r="F9" s="161">
        <v>37371</v>
      </c>
      <c r="G9" s="162">
        <v>4</v>
      </c>
      <c r="H9" s="163" t="s">
        <v>125</v>
      </c>
      <c r="I9" s="163" t="s">
        <v>126</v>
      </c>
      <c r="J9" s="164">
        <v>62</v>
      </c>
      <c r="K9" s="165">
        <v>64</v>
      </c>
      <c r="L9" s="165">
        <v>-67</v>
      </c>
      <c r="M9" s="164">
        <v>80</v>
      </c>
      <c r="N9" s="179">
        <v>83</v>
      </c>
      <c r="O9" s="179">
        <v>-86</v>
      </c>
      <c r="P9" s="129">
        <f t="shared" ref="P9:P24" si="0">IF(MAX(J9:L9)&lt;0,0,TRUNC(MAX(J9:L9)/1)*1)</f>
        <v>64</v>
      </c>
      <c r="Q9" s="129">
        <f t="shared" ref="Q9:Q24" si="1">IF(MAX(M9:O9)&lt;0,0,TRUNC(MAX(M9:O9)/1)*1)</f>
        <v>83</v>
      </c>
      <c r="R9" s="129">
        <f t="shared" ref="R9:R24" si="2">IF(P9=0,0,IF(Q9=0,0,SUM(P9:Q9)))</f>
        <v>147</v>
      </c>
      <c r="S9" s="130">
        <f>IF(R9="","",IF(D9="","",IF((Y9="k"),IF(D9&gt;153.757,R9,IF(D9&lt;28,10^(0.7837004341*LOG10(28/153.757)^2)*R9,10^(0.787004341*LOG10(D9/153.757)^2)*R9)),IF(D9&gt;193.609,R9,IF(D9&lt;32,10^(0.722762521*LOG10(32/193.609)^2)*R9,10^(0.722762521*LOG10(D9/193.609)^2)*R9)))))</f>
        <v>192.65255808728728</v>
      </c>
      <c r="T9" s="130" t="str">
        <f>IF(AA9=1,S9*AD9,"")</f>
        <v/>
      </c>
      <c r="U9" s="131">
        <v>6</v>
      </c>
      <c r="V9" s="131" t="s">
        <v>20</v>
      </c>
      <c r="W9" s="127">
        <f>IF(R9="","",IF(D9="","",IF(Y9="k",IF(D9&gt;153.757,1,IF(D9&lt;28,10^(0.787004341*LOG10(28/153.757)^2),10^(0.787004341*LOG10(D9/153.757)^2))),IF(D9&gt;193.609,1,IF(D9&lt;32,10^(0.722762521*LOG10(32/193.609)^2),10^(0.722762521*LOG10(D9/193.609)^2))))))</f>
        <v>1.31056161964141</v>
      </c>
      <c r="X9" s="61">
        <f>T5</f>
        <v>44989</v>
      </c>
      <c r="Y9" s="66" t="str">
        <f>IF(ISNUMBER(FIND("M",E9)),"m",IF(ISNUMBER(FIND("K",E9)),"k"))</f>
        <v>k</v>
      </c>
      <c r="Z9" s="66">
        <f>IF(OR(F9="",X9=""),0,(YEAR(X9)-YEAR(F9)))</f>
        <v>21</v>
      </c>
      <c r="AA9" s="66">
        <f>IF(Z9&gt;34,1,0)</f>
        <v>0</v>
      </c>
      <c r="AB9" s="10" t="b">
        <f>IF(AA9=1,LOOKUP(Z9,'Meltzer-Faber'!A3:A63,'Meltzer-Faber'!B3:B63))</f>
        <v>0</v>
      </c>
      <c r="AC9" s="10" t="b">
        <f>IF(AA9=1,LOOKUP(Z9,'Meltzer-Faber'!A3:A63,'Meltzer-Faber'!C3:C63))</f>
        <v>0</v>
      </c>
      <c r="AD9" s="10" t="b">
        <f>IF(Y9="m",AB9,IF(Y9="k",AC9,""))</f>
        <v>0</v>
      </c>
    </row>
    <row r="10" spans="2:30" s="10" customFormat="1" ht="20" customHeight="1">
      <c r="B10" s="172">
        <v>1998018</v>
      </c>
      <c r="C10" s="175">
        <v>64</v>
      </c>
      <c r="D10" s="159">
        <v>60.04</v>
      </c>
      <c r="E10" s="160" t="s">
        <v>93</v>
      </c>
      <c r="F10" s="161">
        <v>35977</v>
      </c>
      <c r="G10" s="162">
        <v>9</v>
      </c>
      <c r="H10" s="163" t="s">
        <v>127</v>
      </c>
      <c r="I10" s="163" t="s">
        <v>126</v>
      </c>
      <c r="J10" s="164">
        <v>-60</v>
      </c>
      <c r="K10" s="165">
        <v>60</v>
      </c>
      <c r="L10" s="165">
        <v>-63</v>
      </c>
      <c r="M10" s="164">
        <v>80</v>
      </c>
      <c r="N10" s="106">
        <v>-83</v>
      </c>
      <c r="O10" s="106">
        <v>-83</v>
      </c>
      <c r="P10" s="132">
        <f t="shared" si="0"/>
        <v>60</v>
      </c>
      <c r="Q10" s="132">
        <f t="shared" si="1"/>
        <v>80</v>
      </c>
      <c r="R10" s="132">
        <f t="shared" si="2"/>
        <v>140</v>
      </c>
      <c r="S10" s="133">
        <f t="shared" ref="S10:S24" si="3">IF(R10="","",IF(D10="","",IF((Y10="k"),IF(D10&gt;153.757,R10,IF(D10&lt;28,10^(0.7837004341*LOG10(28/153.757)^2)*R10,10^(0.787004341*LOG10(D10/153.757)^2)*R10)),IF(D10&gt;193.609,R10,IF(D10&lt;32,10^(0.722762521*LOG10(32/193.609)^2)*R10,10^(0.722762521*LOG10(D10/193.609)^2)*R10)))))</f>
        <v>189.40402790052562</v>
      </c>
      <c r="T10" s="133" t="str">
        <f t="shared" ref="T10:T24" si="4">IF(AA10=1,S10*AD10,"")</f>
        <v/>
      </c>
      <c r="U10" s="134">
        <v>11</v>
      </c>
      <c r="V10" s="134"/>
      <c r="W10" s="128">
        <f t="shared" ref="W10:W24" si="5">IF(R10="","",IF(D10="","",IF(Y10="k",IF(D10&gt;153.757,1,IF(D10&lt;28,10^(0.787004341*LOG10(28/153.757)^2),10^(0.787004341*LOG10(D10/153.757)^2))),IF(D10&gt;193.609,1,IF(D10&lt;32,10^(0.722762521*LOG10(32/193.609)^2),10^(0.722762521*LOG10(D10/193.609)^2))))))</f>
        <v>1.352885913575183</v>
      </c>
      <c r="X10" s="61">
        <f>T5</f>
        <v>44989</v>
      </c>
      <c r="Y10" s="66" t="str">
        <f t="shared" ref="Y10:Y24" si="6">IF(ISNUMBER(FIND("M",E10)),"m",IF(ISNUMBER(FIND("K",E10)),"k"))</f>
        <v>k</v>
      </c>
      <c r="Z10" s="66">
        <f t="shared" ref="Z10:Z24" si="7">IF(OR(F10="",X10=""),0,(YEAR(X10)-YEAR(F10)))</f>
        <v>25</v>
      </c>
      <c r="AA10" s="66">
        <f t="shared" ref="AA10:AA24" si="8">IF(Z10&gt;34,1,0)</f>
        <v>0</v>
      </c>
      <c r="AB10" s="10" t="b">
        <f>IF(AA10=1,LOOKUP(Z10,'Meltzer-Faber'!A3:A63,'Meltzer-Faber'!B3:B63))</f>
        <v>0</v>
      </c>
      <c r="AC10" s="65" t="b">
        <f>IF(AA10=1,LOOKUP(Z10,'Meltzer-Faber'!A3:A63,'Meltzer-Faber'!C3:C63))</f>
        <v>0</v>
      </c>
      <c r="AD10" s="10" t="b">
        <f t="shared" ref="AD10:AD24" si="9">IF(Y10="m",AB10,IF(Y10="k",AC10,""))</f>
        <v>0</v>
      </c>
    </row>
    <row r="11" spans="2:30" s="10" customFormat="1" ht="20" customHeight="1">
      <c r="B11" s="172">
        <v>1999008</v>
      </c>
      <c r="C11" s="175">
        <v>64</v>
      </c>
      <c r="D11" s="159">
        <v>61.72</v>
      </c>
      <c r="E11" s="160" t="s">
        <v>93</v>
      </c>
      <c r="F11" s="161">
        <v>36190</v>
      </c>
      <c r="G11" s="162">
        <v>6</v>
      </c>
      <c r="H11" s="163" t="s">
        <v>128</v>
      </c>
      <c r="I11" s="163" t="s">
        <v>129</v>
      </c>
      <c r="J11" s="164">
        <v>64</v>
      </c>
      <c r="K11" s="165">
        <v>66</v>
      </c>
      <c r="L11" s="165">
        <v>-68</v>
      </c>
      <c r="M11" s="164">
        <v>81</v>
      </c>
      <c r="N11" s="106">
        <v>84</v>
      </c>
      <c r="O11" s="106">
        <v>-90</v>
      </c>
      <c r="P11" s="132">
        <f t="shared" si="0"/>
        <v>66</v>
      </c>
      <c r="Q11" s="132">
        <f t="shared" si="1"/>
        <v>84</v>
      </c>
      <c r="R11" s="132">
        <f t="shared" si="2"/>
        <v>150</v>
      </c>
      <c r="S11" s="133">
        <f t="shared" si="3"/>
        <v>199.41654303175036</v>
      </c>
      <c r="T11" s="133" t="str">
        <f t="shared" si="4"/>
        <v/>
      </c>
      <c r="U11" s="134">
        <v>5</v>
      </c>
      <c r="V11" s="134"/>
      <c r="W11" s="128">
        <f t="shared" si="5"/>
        <v>1.3294436202116691</v>
      </c>
      <c r="X11" s="61">
        <f>T5</f>
        <v>44989</v>
      </c>
      <c r="Y11" s="66" t="str">
        <f t="shared" si="6"/>
        <v>k</v>
      </c>
      <c r="Z11" s="66">
        <f t="shared" si="7"/>
        <v>24</v>
      </c>
      <c r="AA11" s="66">
        <f t="shared" si="8"/>
        <v>0</v>
      </c>
      <c r="AB11" s="10" t="b">
        <f>IF(AA11=1,LOOKUP(Z11,'Meltzer-Faber'!A3:A63,'Meltzer-Faber'!B3:B63))</f>
        <v>0</v>
      </c>
      <c r="AC11" s="65" t="b">
        <f>IF(AA11=1,LOOKUP(Z11,'Meltzer-Faber'!A3:A63,'Meltzer-Faber'!C3:C63))</f>
        <v>0</v>
      </c>
      <c r="AD11" s="10" t="b">
        <f t="shared" si="9"/>
        <v>0</v>
      </c>
    </row>
    <row r="12" spans="2:30" s="10" customFormat="1" ht="20" customHeight="1">
      <c r="B12" s="172">
        <v>1994022</v>
      </c>
      <c r="C12" s="175">
        <v>64</v>
      </c>
      <c r="D12" s="159">
        <v>63.09</v>
      </c>
      <c r="E12" s="160" t="s">
        <v>93</v>
      </c>
      <c r="F12" s="161">
        <v>34449</v>
      </c>
      <c r="G12" s="162">
        <v>8</v>
      </c>
      <c r="H12" s="163" t="s">
        <v>130</v>
      </c>
      <c r="I12" s="163" t="s">
        <v>107</v>
      </c>
      <c r="J12" s="164">
        <v>58</v>
      </c>
      <c r="K12" s="165">
        <v>61</v>
      </c>
      <c r="L12" s="165">
        <v>63</v>
      </c>
      <c r="M12" s="164">
        <v>76</v>
      </c>
      <c r="N12" s="106">
        <v>80</v>
      </c>
      <c r="O12" s="106">
        <v>-83</v>
      </c>
      <c r="P12" s="132">
        <f t="shared" si="0"/>
        <v>63</v>
      </c>
      <c r="Q12" s="132">
        <f t="shared" si="1"/>
        <v>80</v>
      </c>
      <c r="R12" s="132">
        <f t="shared" si="2"/>
        <v>143</v>
      </c>
      <c r="S12" s="133">
        <f t="shared" si="3"/>
        <v>187.55488330094448</v>
      </c>
      <c r="T12" s="133" t="str">
        <f t="shared" si="4"/>
        <v/>
      </c>
      <c r="U12" s="134">
        <v>10</v>
      </c>
      <c r="V12" s="134" t="s">
        <v>20</v>
      </c>
      <c r="W12" s="128">
        <f t="shared" si="5"/>
        <v>1.3115726104961152</v>
      </c>
      <c r="X12" s="61">
        <f>T5</f>
        <v>44989</v>
      </c>
      <c r="Y12" s="66" t="str">
        <f t="shared" si="6"/>
        <v>k</v>
      </c>
      <c r="Z12" s="66">
        <f t="shared" si="7"/>
        <v>29</v>
      </c>
      <c r="AA12" s="66">
        <f t="shared" si="8"/>
        <v>0</v>
      </c>
      <c r="AB12" s="10" t="b">
        <f>IF(AA12=1,LOOKUP(Z12,'Meltzer-Faber'!A3:A63,'Meltzer-Faber'!B3:B63))</f>
        <v>0</v>
      </c>
      <c r="AC12" s="65" t="b">
        <f>IF(AA12=1,LOOKUP(Z12,'Meltzer-Faber'!A3:A63,'Meltzer-Faber'!C3:C63))</f>
        <v>0</v>
      </c>
      <c r="AD12" s="10" t="b">
        <f t="shared" si="9"/>
        <v>0</v>
      </c>
    </row>
    <row r="13" spans="2:30" s="10" customFormat="1" ht="20" customHeight="1">
      <c r="B13" s="172">
        <v>1991004</v>
      </c>
      <c r="C13" s="175">
        <v>64</v>
      </c>
      <c r="D13" s="159">
        <v>62.97</v>
      </c>
      <c r="E13" s="160" t="s">
        <v>93</v>
      </c>
      <c r="F13" s="161">
        <v>33443</v>
      </c>
      <c r="G13" s="162">
        <v>3</v>
      </c>
      <c r="H13" s="163" t="s">
        <v>131</v>
      </c>
      <c r="I13" s="163" t="s">
        <v>66</v>
      </c>
      <c r="J13" s="164">
        <v>-64</v>
      </c>
      <c r="K13" s="165">
        <v>64</v>
      </c>
      <c r="L13" s="165">
        <v>-67</v>
      </c>
      <c r="M13" s="164">
        <v>78</v>
      </c>
      <c r="N13" s="106">
        <v>81</v>
      </c>
      <c r="O13" s="106">
        <v>-84</v>
      </c>
      <c r="P13" s="132">
        <f t="shared" si="0"/>
        <v>64</v>
      </c>
      <c r="Q13" s="132">
        <f t="shared" si="1"/>
        <v>81</v>
      </c>
      <c r="R13" s="132">
        <f t="shared" si="2"/>
        <v>145</v>
      </c>
      <c r="S13" s="133">
        <f t="shared" si="3"/>
        <v>190.3988734231466</v>
      </c>
      <c r="T13" s="133" t="str">
        <f t="shared" si="4"/>
        <v/>
      </c>
      <c r="U13" s="134">
        <v>7</v>
      </c>
      <c r="V13" s="134" t="s">
        <v>20</v>
      </c>
      <c r="W13" s="128">
        <f t="shared" si="5"/>
        <v>1.3130956787803214</v>
      </c>
      <c r="X13" s="61">
        <f>T5</f>
        <v>44989</v>
      </c>
      <c r="Y13" s="66" t="str">
        <f t="shared" si="6"/>
        <v>k</v>
      </c>
      <c r="Z13" s="66">
        <f t="shared" si="7"/>
        <v>32</v>
      </c>
      <c r="AA13" s="66">
        <f t="shared" si="8"/>
        <v>0</v>
      </c>
      <c r="AB13" s="10" t="b">
        <f>IF(AA13=1,LOOKUP(Z13,'Meltzer-Faber'!A3:A63,'Meltzer-Faber'!B3:B63))</f>
        <v>0</v>
      </c>
      <c r="AC13" s="65" t="b">
        <f>IF(AA13=1,LOOKUP(Z13,'Meltzer-Faber'!A3:A63,'Meltzer-Faber'!C3:C63))</f>
        <v>0</v>
      </c>
      <c r="AD13" s="10" t="b">
        <f t="shared" si="9"/>
        <v>0</v>
      </c>
    </row>
    <row r="14" spans="2:30" s="10" customFormat="1" ht="20" customHeight="1">
      <c r="B14" s="172">
        <v>1999003</v>
      </c>
      <c r="C14" s="175">
        <v>64</v>
      </c>
      <c r="D14" s="159">
        <v>63.43</v>
      </c>
      <c r="E14" s="160" t="s">
        <v>93</v>
      </c>
      <c r="F14" s="161">
        <v>36509</v>
      </c>
      <c r="G14" s="162">
        <v>2</v>
      </c>
      <c r="H14" s="163" t="s">
        <v>132</v>
      </c>
      <c r="I14" s="163" t="s">
        <v>103</v>
      </c>
      <c r="J14" s="164">
        <v>60</v>
      </c>
      <c r="K14" s="165">
        <v>63</v>
      </c>
      <c r="L14" s="165">
        <v>65</v>
      </c>
      <c r="M14" s="164">
        <v>78</v>
      </c>
      <c r="N14" s="106">
        <v>-81</v>
      </c>
      <c r="O14" s="106">
        <v>-81</v>
      </c>
      <c r="P14" s="132">
        <f t="shared" si="0"/>
        <v>65</v>
      </c>
      <c r="Q14" s="132">
        <f t="shared" si="1"/>
        <v>78</v>
      </c>
      <c r="R14" s="132">
        <f t="shared" si="2"/>
        <v>143</v>
      </c>
      <c r="S14" s="133">
        <f t="shared" si="3"/>
        <v>186.94389098127766</v>
      </c>
      <c r="T14" s="133" t="str">
        <f t="shared" si="4"/>
        <v/>
      </c>
      <c r="U14" s="134">
        <v>9</v>
      </c>
      <c r="V14" s="134" t="s">
        <v>20</v>
      </c>
      <c r="W14" s="128">
        <f t="shared" si="5"/>
        <v>1.3072999369320115</v>
      </c>
      <c r="X14" s="61">
        <f>T5</f>
        <v>44989</v>
      </c>
      <c r="Y14" s="66" t="str">
        <f t="shared" si="6"/>
        <v>k</v>
      </c>
      <c r="Z14" s="66">
        <f t="shared" si="7"/>
        <v>24</v>
      </c>
      <c r="AA14" s="66">
        <f t="shared" si="8"/>
        <v>0</v>
      </c>
      <c r="AB14" s="10" t="b">
        <f>IF(AA14=1,LOOKUP(Z14,'Meltzer-Faber'!A3:A63,'Meltzer-Faber'!B3:B63))</f>
        <v>0</v>
      </c>
      <c r="AC14" s="65" t="b">
        <f>IF(AA14=1,LOOKUP(Z14,'Meltzer-Faber'!A3:A63,'Meltzer-Faber'!C3:C63))</f>
        <v>0</v>
      </c>
      <c r="AD14" s="10" t="b">
        <f t="shared" si="9"/>
        <v>0</v>
      </c>
    </row>
    <row r="15" spans="2:30" s="10" customFormat="1" ht="20" customHeight="1">
      <c r="B15" s="172">
        <v>1990009</v>
      </c>
      <c r="C15" s="175">
        <v>64</v>
      </c>
      <c r="D15" s="159">
        <v>63.75</v>
      </c>
      <c r="E15" s="160" t="s">
        <v>93</v>
      </c>
      <c r="F15" s="161">
        <v>32978</v>
      </c>
      <c r="G15" s="162">
        <v>10</v>
      </c>
      <c r="H15" s="163" t="s">
        <v>133</v>
      </c>
      <c r="I15" s="163" t="s">
        <v>103</v>
      </c>
      <c r="J15" s="164">
        <v>62</v>
      </c>
      <c r="K15" s="165">
        <v>64</v>
      </c>
      <c r="L15" s="165">
        <v>-66</v>
      </c>
      <c r="M15" s="164">
        <v>78</v>
      </c>
      <c r="N15" s="106">
        <v>81</v>
      </c>
      <c r="O15" s="106">
        <v>-83</v>
      </c>
      <c r="P15" s="132">
        <f t="shared" si="0"/>
        <v>64</v>
      </c>
      <c r="Q15" s="132">
        <f t="shared" si="1"/>
        <v>81</v>
      </c>
      <c r="R15" s="132">
        <f t="shared" si="2"/>
        <v>145</v>
      </c>
      <c r="S15" s="133">
        <f t="shared" si="3"/>
        <v>188.98363503777361</v>
      </c>
      <c r="T15" s="133" t="str">
        <f t="shared" si="4"/>
        <v/>
      </c>
      <c r="U15" s="134">
        <v>8</v>
      </c>
      <c r="V15" s="134"/>
      <c r="W15" s="128">
        <f t="shared" si="5"/>
        <v>1.3033354140536111</v>
      </c>
      <c r="X15" s="61">
        <f>T5</f>
        <v>44989</v>
      </c>
      <c r="Y15" s="66" t="str">
        <f t="shared" si="6"/>
        <v>k</v>
      </c>
      <c r="Z15" s="66">
        <f t="shared" si="7"/>
        <v>33</v>
      </c>
      <c r="AA15" s="66">
        <f t="shared" si="8"/>
        <v>0</v>
      </c>
      <c r="AB15" s="10" t="b">
        <f>IF(AA15=1,LOOKUP(Z15,'Meltzer-Faber'!A3:A63,'Meltzer-Faber'!B3:B63))</f>
        <v>0</v>
      </c>
      <c r="AC15" s="65" t="b">
        <f>IF(AA15=1,LOOKUP(Z15,'Meltzer-Faber'!A3:A63,'Meltzer-Faber'!C3:C63))</f>
        <v>0</v>
      </c>
      <c r="AD15" s="10" t="b">
        <f t="shared" si="9"/>
        <v>0</v>
      </c>
    </row>
    <row r="16" spans="2:30" s="10" customFormat="1" ht="20" customHeight="1">
      <c r="B16" s="172">
        <v>2002003</v>
      </c>
      <c r="C16" s="175">
        <v>64</v>
      </c>
      <c r="D16" s="159">
        <v>63.91</v>
      </c>
      <c r="E16" s="160" t="s">
        <v>93</v>
      </c>
      <c r="F16" s="161">
        <v>37315</v>
      </c>
      <c r="G16" s="162">
        <v>5</v>
      </c>
      <c r="H16" s="163" t="s">
        <v>134</v>
      </c>
      <c r="I16" s="163" t="s">
        <v>110</v>
      </c>
      <c r="J16" s="164">
        <v>81</v>
      </c>
      <c r="K16" s="166">
        <v>-84</v>
      </c>
      <c r="L16" s="167">
        <v>84</v>
      </c>
      <c r="M16" s="168">
        <v>101</v>
      </c>
      <c r="N16" s="106">
        <v>105</v>
      </c>
      <c r="O16" s="106">
        <v>-106</v>
      </c>
      <c r="P16" s="132">
        <f t="shared" si="0"/>
        <v>84</v>
      </c>
      <c r="Q16" s="132">
        <f t="shared" si="1"/>
        <v>105</v>
      </c>
      <c r="R16" s="132">
        <f t="shared" si="2"/>
        <v>189</v>
      </c>
      <c r="S16" s="133">
        <f t="shared" si="3"/>
        <v>245.95959203247219</v>
      </c>
      <c r="T16" s="133" t="str">
        <f t="shared" si="4"/>
        <v/>
      </c>
      <c r="U16" s="134">
        <v>2</v>
      </c>
      <c r="V16" s="134"/>
      <c r="W16" s="128">
        <f t="shared" si="5"/>
        <v>1.3013735028173132</v>
      </c>
      <c r="X16" s="61">
        <f>T5</f>
        <v>44989</v>
      </c>
      <c r="Y16" s="66" t="str">
        <f t="shared" si="6"/>
        <v>k</v>
      </c>
      <c r="Z16" s="66">
        <f t="shared" si="7"/>
        <v>21</v>
      </c>
      <c r="AA16" s="66">
        <f t="shared" si="8"/>
        <v>0</v>
      </c>
      <c r="AB16" s="10" t="b">
        <f>IF(AA16=1,LOOKUP(Z16,'Meltzer-Faber'!A3:A63,'Meltzer-Faber'!B3:B63))</f>
        <v>0</v>
      </c>
      <c r="AC16" s="65" t="b">
        <f>IF(AA16=1,LOOKUP(Z16,'Meltzer-Faber'!A3:A63,'Meltzer-Faber'!C3:C63))</f>
        <v>0</v>
      </c>
      <c r="AD16" s="10" t="b">
        <f t="shared" si="9"/>
        <v>0</v>
      </c>
    </row>
    <row r="17" spans="2:30" s="10" customFormat="1" ht="20" customHeight="1">
      <c r="B17" s="172">
        <v>1990006</v>
      </c>
      <c r="C17" s="175">
        <v>64</v>
      </c>
      <c r="D17" s="159">
        <v>63.26</v>
      </c>
      <c r="E17" s="160" t="s">
        <v>93</v>
      </c>
      <c r="F17" s="161">
        <v>33156</v>
      </c>
      <c r="G17" s="162">
        <v>7</v>
      </c>
      <c r="H17" s="163" t="s">
        <v>135</v>
      </c>
      <c r="I17" s="163" t="s">
        <v>62</v>
      </c>
      <c r="J17" s="170">
        <v>68</v>
      </c>
      <c r="K17" s="165">
        <v>71</v>
      </c>
      <c r="L17" s="165">
        <v>-73</v>
      </c>
      <c r="M17" s="164">
        <v>80</v>
      </c>
      <c r="N17" s="106">
        <v>83</v>
      </c>
      <c r="O17" s="106">
        <v>-85</v>
      </c>
      <c r="P17" s="132">
        <f t="shared" si="0"/>
        <v>71</v>
      </c>
      <c r="Q17" s="132">
        <f t="shared" si="1"/>
        <v>83</v>
      </c>
      <c r="R17" s="132">
        <f t="shared" si="2"/>
        <v>154</v>
      </c>
      <c r="S17" s="133">
        <f t="shared" si="3"/>
        <v>201.65197797260228</v>
      </c>
      <c r="T17" s="133" t="str">
        <f t="shared" si="4"/>
        <v/>
      </c>
      <c r="U17" s="134">
        <v>4</v>
      </c>
      <c r="V17" s="134"/>
      <c r="W17" s="128">
        <f t="shared" si="5"/>
        <v>1.3094284283935214</v>
      </c>
      <c r="X17" s="61">
        <f>T5</f>
        <v>44989</v>
      </c>
      <c r="Y17" s="66" t="str">
        <f t="shared" si="6"/>
        <v>k</v>
      </c>
      <c r="Z17" s="66">
        <f t="shared" si="7"/>
        <v>33</v>
      </c>
      <c r="AA17" s="66">
        <f t="shared" si="8"/>
        <v>0</v>
      </c>
      <c r="AB17" s="10" t="b">
        <f>IF(AA17=1,LOOKUP(Z17,'Meltzer-Faber'!A3:A63,'Meltzer-Faber'!B3:B63))</f>
        <v>0</v>
      </c>
      <c r="AC17" s="65" t="b">
        <f>IF(AA17=1,LOOKUP(Z17,'Meltzer-Faber'!A3:A63,'Meltzer-Faber'!C3:C63))</f>
        <v>0</v>
      </c>
      <c r="AD17" s="10" t="b">
        <f t="shared" si="9"/>
        <v>0</v>
      </c>
    </row>
    <row r="18" spans="2:30" s="10" customFormat="1" ht="20" customHeight="1">
      <c r="B18" s="172">
        <v>1993005</v>
      </c>
      <c r="C18" s="175">
        <v>64</v>
      </c>
      <c r="D18" s="159">
        <v>61.01</v>
      </c>
      <c r="E18" s="160" t="s">
        <v>93</v>
      </c>
      <c r="F18" s="161">
        <v>34222</v>
      </c>
      <c r="G18" s="162">
        <v>4</v>
      </c>
      <c r="H18" s="163" t="s">
        <v>136</v>
      </c>
      <c r="I18" s="163" t="s">
        <v>66</v>
      </c>
      <c r="J18" s="164">
        <v>68</v>
      </c>
      <c r="K18" s="165">
        <v>-71</v>
      </c>
      <c r="L18" s="165">
        <v>-71</v>
      </c>
      <c r="M18" s="164">
        <v>87</v>
      </c>
      <c r="N18" s="106">
        <v>94</v>
      </c>
      <c r="O18" s="106">
        <v>-100</v>
      </c>
      <c r="P18" s="132">
        <f t="shared" si="0"/>
        <v>68</v>
      </c>
      <c r="Q18" s="132">
        <f t="shared" si="1"/>
        <v>94</v>
      </c>
      <c r="R18" s="132">
        <f t="shared" si="2"/>
        <v>162</v>
      </c>
      <c r="S18" s="133">
        <f t="shared" si="3"/>
        <v>216.94023077682988</v>
      </c>
      <c r="T18" s="133" t="str">
        <f t="shared" si="4"/>
        <v/>
      </c>
      <c r="U18" s="134">
        <v>3</v>
      </c>
      <c r="V18" s="134" t="s">
        <v>20</v>
      </c>
      <c r="W18" s="128">
        <f t="shared" si="5"/>
        <v>1.3391372270174684</v>
      </c>
      <c r="X18" s="61">
        <f>T5</f>
        <v>44989</v>
      </c>
      <c r="Y18" s="66" t="str">
        <f t="shared" si="6"/>
        <v>k</v>
      </c>
      <c r="Z18" s="66">
        <f t="shared" si="7"/>
        <v>30</v>
      </c>
      <c r="AA18" s="66">
        <f t="shared" si="8"/>
        <v>0</v>
      </c>
      <c r="AB18" s="10" t="b">
        <f>IF(AA18=1,LOOKUP(Z18,'Meltzer-Faber'!A3:A63,'Meltzer-Faber'!B3:B63))</f>
        <v>0</v>
      </c>
      <c r="AC18" s="65" t="b">
        <f>IF(AA18=1,LOOKUP(Z18,'Meltzer-Faber'!A3:A63,'Meltzer-Faber'!C3:C63))</f>
        <v>0</v>
      </c>
      <c r="AD18" s="10" t="b">
        <f t="shared" si="9"/>
        <v>0</v>
      </c>
    </row>
    <row r="19" spans="2:30" s="10" customFormat="1" ht="20" customHeight="1">
      <c r="B19" s="172">
        <v>1989005</v>
      </c>
      <c r="C19" s="175">
        <v>64</v>
      </c>
      <c r="D19" s="159">
        <v>62.54</v>
      </c>
      <c r="E19" s="160" t="s">
        <v>93</v>
      </c>
      <c r="F19" s="161">
        <v>32737</v>
      </c>
      <c r="G19" s="162">
        <v>1</v>
      </c>
      <c r="H19" s="163" t="s">
        <v>137</v>
      </c>
      <c r="I19" s="163" t="s">
        <v>65</v>
      </c>
      <c r="J19" s="164">
        <v>86</v>
      </c>
      <c r="K19" s="171">
        <v>89</v>
      </c>
      <c r="L19" s="173">
        <v>-91</v>
      </c>
      <c r="M19" s="164">
        <v>111</v>
      </c>
      <c r="N19" s="106">
        <v>-116</v>
      </c>
      <c r="O19" s="106">
        <v>118</v>
      </c>
      <c r="P19" s="132">
        <f t="shared" si="0"/>
        <v>89</v>
      </c>
      <c r="Q19" s="132">
        <f t="shared" si="1"/>
        <v>118</v>
      </c>
      <c r="R19" s="132">
        <f t="shared" si="2"/>
        <v>207</v>
      </c>
      <c r="S19" s="133">
        <f t="shared" si="3"/>
        <v>272.95412638935267</v>
      </c>
      <c r="T19" s="133" t="str">
        <f t="shared" si="4"/>
        <v/>
      </c>
      <c r="U19" s="134">
        <v>1</v>
      </c>
      <c r="V19" s="134"/>
      <c r="W19" s="128">
        <f t="shared" si="5"/>
        <v>1.3186189680645055</v>
      </c>
      <c r="X19" s="61">
        <f>T5</f>
        <v>44989</v>
      </c>
      <c r="Y19" s="66" t="str">
        <f t="shared" si="6"/>
        <v>k</v>
      </c>
      <c r="Z19" s="66">
        <f t="shared" si="7"/>
        <v>34</v>
      </c>
      <c r="AA19" s="66">
        <f t="shared" si="8"/>
        <v>0</v>
      </c>
      <c r="AB19" s="10" t="b">
        <f>IF(AA19=1,LOOKUP(Z19,'Meltzer-Faber'!A3:A63,'Meltzer-Faber'!B3:B63))</f>
        <v>0</v>
      </c>
      <c r="AC19" s="65" t="b">
        <f>IF(AA19=1,LOOKUP(Z19,'Meltzer-Faber'!A3:A63,'Meltzer-Faber'!C3:C63))</f>
        <v>0</v>
      </c>
      <c r="AD19" s="10" t="b">
        <f t="shared" si="9"/>
        <v>0</v>
      </c>
    </row>
    <row r="20" spans="2:30" s="10" customFormat="1" ht="20" customHeight="1">
      <c r="B20" s="138"/>
      <c r="C20" s="99"/>
      <c r="D20" s="114"/>
      <c r="E20" s="101"/>
      <c r="F20" s="115"/>
      <c r="G20" s="116"/>
      <c r="H20" s="117"/>
      <c r="I20" s="117"/>
      <c r="J20" s="106"/>
      <c r="K20" s="107"/>
      <c r="L20" s="107"/>
      <c r="M20" s="107"/>
      <c r="N20" s="107"/>
      <c r="O20" s="107"/>
      <c r="P20" s="132">
        <f t="shared" si="0"/>
        <v>0</v>
      </c>
      <c r="Q20" s="132">
        <f t="shared" si="1"/>
        <v>0</v>
      </c>
      <c r="R20" s="132">
        <f t="shared" si="2"/>
        <v>0</v>
      </c>
      <c r="S20" s="133" t="str">
        <f t="shared" si="3"/>
        <v/>
      </c>
      <c r="T20" s="133" t="str">
        <f t="shared" si="4"/>
        <v/>
      </c>
      <c r="U20" s="134"/>
      <c r="V20" s="134"/>
      <c r="W20" s="128" t="str">
        <f t="shared" si="5"/>
        <v/>
      </c>
      <c r="X20" s="61">
        <f>T5</f>
        <v>44989</v>
      </c>
      <c r="Y20" s="66" t="b">
        <f t="shared" si="6"/>
        <v>0</v>
      </c>
      <c r="Z20" s="66">
        <f t="shared" si="7"/>
        <v>0</v>
      </c>
      <c r="AA20" s="66">
        <f t="shared" si="8"/>
        <v>0</v>
      </c>
      <c r="AB20" s="10" t="b">
        <f>IF(AA20=1,LOOKUP(Z20,'Meltzer-Faber'!A3:A63,'Meltzer-Faber'!B3:B63))</f>
        <v>0</v>
      </c>
      <c r="AC20" s="65" t="b">
        <f>IF(AA20=1,LOOKUP(Z20,'Meltzer-Faber'!A3:A63,'Meltzer-Faber'!C3:C63))</f>
        <v>0</v>
      </c>
      <c r="AD20" s="10" t="str">
        <f t="shared" si="9"/>
        <v/>
      </c>
    </row>
    <row r="21" spans="2:30" s="10" customFormat="1" ht="20" customHeight="1">
      <c r="B21" s="138"/>
      <c r="C21" s="99"/>
      <c r="D21" s="114"/>
      <c r="E21" s="101"/>
      <c r="F21" s="115"/>
      <c r="G21" s="116"/>
      <c r="H21" s="117"/>
      <c r="I21" s="117"/>
      <c r="J21" s="106"/>
      <c r="K21" s="107"/>
      <c r="L21" s="107"/>
      <c r="M21" s="107"/>
      <c r="N21" s="107"/>
      <c r="O21" s="107"/>
      <c r="P21" s="132">
        <f t="shared" si="0"/>
        <v>0</v>
      </c>
      <c r="Q21" s="132">
        <f t="shared" si="1"/>
        <v>0</v>
      </c>
      <c r="R21" s="132">
        <f t="shared" si="2"/>
        <v>0</v>
      </c>
      <c r="S21" s="133" t="str">
        <f t="shared" si="3"/>
        <v/>
      </c>
      <c r="T21" s="133" t="str">
        <f t="shared" si="4"/>
        <v/>
      </c>
      <c r="U21" s="134"/>
      <c r="V21" s="134"/>
      <c r="W21" s="128" t="str">
        <f t="shared" si="5"/>
        <v/>
      </c>
      <c r="X21" s="61">
        <f>T5</f>
        <v>44989</v>
      </c>
      <c r="Y21" s="66" t="b">
        <f t="shared" si="6"/>
        <v>0</v>
      </c>
      <c r="Z21" s="66">
        <f t="shared" si="7"/>
        <v>0</v>
      </c>
      <c r="AA21" s="66">
        <f t="shared" si="8"/>
        <v>0</v>
      </c>
      <c r="AB21" s="10" t="b">
        <f>IF(AA21=1,LOOKUP(Z21,'Meltzer-Faber'!A3:A63,'Meltzer-Faber'!B3:B63))</f>
        <v>0</v>
      </c>
      <c r="AC21" s="65" t="b">
        <f>IF(AA21=1,LOOKUP(Z21,'Meltzer-Faber'!A3:A63,'Meltzer-Faber'!C3:C63))</f>
        <v>0</v>
      </c>
      <c r="AD21" s="10" t="str">
        <f t="shared" si="9"/>
        <v/>
      </c>
    </row>
    <row r="22" spans="2:30" s="10" customFormat="1" ht="20" customHeight="1">
      <c r="B22" s="138"/>
      <c r="C22" s="99"/>
      <c r="D22" s="114"/>
      <c r="E22" s="101"/>
      <c r="F22" s="115"/>
      <c r="G22" s="116"/>
      <c r="H22" s="117"/>
      <c r="I22" s="117"/>
      <c r="J22" s="106"/>
      <c r="K22" s="107"/>
      <c r="L22" s="107"/>
      <c r="M22" s="107"/>
      <c r="N22" s="107"/>
      <c r="O22" s="107"/>
      <c r="P22" s="132">
        <f t="shared" si="0"/>
        <v>0</v>
      </c>
      <c r="Q22" s="132">
        <f t="shared" si="1"/>
        <v>0</v>
      </c>
      <c r="R22" s="132">
        <f t="shared" si="2"/>
        <v>0</v>
      </c>
      <c r="S22" s="133" t="str">
        <f t="shared" si="3"/>
        <v/>
      </c>
      <c r="T22" s="133" t="str">
        <f t="shared" si="4"/>
        <v/>
      </c>
      <c r="U22" s="134"/>
      <c r="V22" s="134"/>
      <c r="W22" s="128" t="str">
        <f t="shared" si="5"/>
        <v/>
      </c>
      <c r="X22" s="61">
        <f>T5</f>
        <v>44989</v>
      </c>
      <c r="Y22" s="66" t="b">
        <f t="shared" si="6"/>
        <v>0</v>
      </c>
      <c r="Z22" s="66">
        <f t="shared" si="7"/>
        <v>0</v>
      </c>
      <c r="AA22" s="66">
        <f t="shared" si="8"/>
        <v>0</v>
      </c>
      <c r="AB22" s="10" t="b">
        <f>IF(AA22=1,LOOKUP(Z22,'Meltzer-Faber'!A3:A63,'Meltzer-Faber'!B3:B63))</f>
        <v>0</v>
      </c>
      <c r="AC22" s="65" t="b">
        <f>IF(AA22=1,LOOKUP(Z22,'Meltzer-Faber'!A3:A63,'Meltzer-Faber'!C3:C63))</f>
        <v>0</v>
      </c>
      <c r="AD22" s="10" t="str">
        <f t="shared" si="9"/>
        <v/>
      </c>
    </row>
    <row r="23" spans="2:30" s="10" customFormat="1" ht="20" customHeight="1">
      <c r="B23" s="138"/>
      <c r="C23" s="99"/>
      <c r="D23" s="114"/>
      <c r="E23" s="101"/>
      <c r="F23" s="118"/>
      <c r="G23" s="116"/>
      <c r="H23" s="117"/>
      <c r="I23" s="117"/>
      <c r="J23" s="106"/>
      <c r="K23" s="107"/>
      <c r="L23" s="107"/>
      <c r="M23" s="107"/>
      <c r="N23" s="107"/>
      <c r="O23" s="107"/>
      <c r="P23" s="132">
        <f t="shared" si="0"/>
        <v>0</v>
      </c>
      <c r="Q23" s="132">
        <f t="shared" si="1"/>
        <v>0</v>
      </c>
      <c r="R23" s="132">
        <f t="shared" si="2"/>
        <v>0</v>
      </c>
      <c r="S23" s="133" t="str">
        <f t="shared" si="3"/>
        <v/>
      </c>
      <c r="T23" s="133" t="str">
        <f t="shared" si="4"/>
        <v/>
      </c>
      <c r="U23" s="134"/>
      <c r="V23" s="134"/>
      <c r="W23" s="128" t="str">
        <f t="shared" si="5"/>
        <v/>
      </c>
      <c r="X23" s="61">
        <f>T5</f>
        <v>44989</v>
      </c>
      <c r="Y23" s="66" t="b">
        <f t="shared" si="6"/>
        <v>0</v>
      </c>
      <c r="Z23" s="66">
        <f t="shared" si="7"/>
        <v>0</v>
      </c>
      <c r="AA23" s="66">
        <f t="shared" si="8"/>
        <v>0</v>
      </c>
      <c r="AB23" s="10" t="b">
        <f>IF(AA23=1,LOOKUP(Z23,'Meltzer-Faber'!A3:A63,'Meltzer-Faber'!B3:B63))</f>
        <v>0</v>
      </c>
      <c r="AC23" s="65" t="b">
        <f>IF(AA23=1,LOOKUP(Z23,'Meltzer-Faber'!A3:A63,'Meltzer-Faber'!C3:C63))</f>
        <v>0</v>
      </c>
      <c r="AD23" s="10" t="str">
        <f t="shared" si="9"/>
        <v/>
      </c>
    </row>
    <row r="24" spans="2:30" s="10" customFormat="1" ht="20" customHeight="1">
      <c r="B24" s="139"/>
      <c r="C24" s="148"/>
      <c r="D24" s="143"/>
      <c r="E24" s="121"/>
      <c r="F24" s="144"/>
      <c r="G24" s="145"/>
      <c r="H24" s="146"/>
      <c r="I24" s="146"/>
      <c r="J24" s="125"/>
      <c r="K24" s="126"/>
      <c r="L24" s="126"/>
      <c r="M24" s="126"/>
      <c r="N24" s="126"/>
      <c r="O24" s="126"/>
      <c r="P24" s="135">
        <f t="shared" si="0"/>
        <v>0</v>
      </c>
      <c r="Q24" s="135">
        <f t="shared" si="1"/>
        <v>0</v>
      </c>
      <c r="R24" s="135">
        <f t="shared" si="2"/>
        <v>0</v>
      </c>
      <c r="S24" s="136" t="str">
        <f t="shared" si="3"/>
        <v/>
      </c>
      <c r="T24" s="136" t="str">
        <f t="shared" si="4"/>
        <v/>
      </c>
      <c r="U24" s="137"/>
      <c r="V24" s="137"/>
      <c r="W24" s="128" t="str">
        <f t="shared" si="5"/>
        <v/>
      </c>
      <c r="X24" s="61">
        <f>T5</f>
        <v>44989</v>
      </c>
      <c r="Y24" s="66" t="b">
        <f t="shared" si="6"/>
        <v>0</v>
      </c>
      <c r="Z24" s="66">
        <f t="shared" si="7"/>
        <v>0</v>
      </c>
      <c r="AA24" s="66">
        <f t="shared" si="8"/>
        <v>0</v>
      </c>
      <c r="AB24" s="10" t="b">
        <f>IF(AA24=1,LOOKUP(Z24,'Meltzer-Faber'!A3:A63,'Meltzer-Faber'!B3:B63))</f>
        <v>0</v>
      </c>
      <c r="AC24" s="65" t="b">
        <f>IF(AA24=1,LOOKUP(Z24,'Meltzer-Faber'!A3:A63,'Meltzer-Faber'!C3:C63))</f>
        <v>0</v>
      </c>
      <c r="AD24" s="10" t="str">
        <f t="shared" si="9"/>
        <v/>
      </c>
    </row>
    <row r="25" spans="2:30" s="7" customFormat="1" ht="19" customHeight="1">
      <c r="C25" s="12"/>
      <c r="D25" s="13"/>
      <c r="E25" s="14"/>
      <c r="F25" s="15"/>
      <c r="G25" s="15"/>
      <c r="H25" s="12"/>
      <c r="I25" s="12"/>
      <c r="J25" s="16"/>
      <c r="K25" s="16"/>
      <c r="L25" s="16"/>
      <c r="M25" s="16"/>
      <c r="N25" s="16"/>
      <c r="O25" s="16"/>
      <c r="P25" s="12"/>
      <c r="Q25" s="12"/>
      <c r="R25" s="12"/>
      <c r="S25" s="17"/>
      <c r="T25" s="17"/>
      <c r="U25" s="17"/>
      <c r="V25" s="31"/>
      <c r="W25" s="8"/>
      <c r="X25" s="62"/>
    </row>
    <row r="26" spans="2:30" customFormat="1" ht="21" customHeight="1"/>
    <row r="27" spans="2:30" customFormat="1" ht="23" customHeight="1">
      <c r="B27" s="222" t="s">
        <v>48</v>
      </c>
      <c r="C27" s="223"/>
      <c r="D27" s="75" t="s">
        <v>47</v>
      </c>
      <c r="E27" s="226" t="s">
        <v>6</v>
      </c>
      <c r="F27" s="227"/>
      <c r="G27" s="228"/>
      <c r="H27" s="76" t="s">
        <v>57</v>
      </c>
      <c r="I27" s="77"/>
      <c r="J27" s="224" t="s">
        <v>48</v>
      </c>
      <c r="K27" s="225"/>
      <c r="L27" s="225"/>
      <c r="M27" s="82" t="s">
        <v>47</v>
      </c>
      <c r="N27" s="229" t="s">
        <v>6</v>
      </c>
      <c r="O27" s="230"/>
      <c r="P27" s="230"/>
      <c r="Q27" s="231"/>
      <c r="R27" s="229" t="s">
        <v>57</v>
      </c>
      <c r="S27" s="232"/>
      <c r="T27" s="73"/>
      <c r="U27" s="73"/>
      <c r="V27" s="73"/>
      <c r="X27" s="4"/>
      <c r="Y27" s="4"/>
      <c r="Z27" s="4"/>
      <c r="AA27" s="1"/>
      <c r="AC27" s="44"/>
      <c r="AD27" s="44"/>
    </row>
    <row r="28" spans="2:30" s="6" customFormat="1" ht="20" customHeight="1">
      <c r="B28" s="198" t="s">
        <v>49</v>
      </c>
      <c r="C28" s="199"/>
      <c r="D28" s="153">
        <v>1972001</v>
      </c>
      <c r="E28" s="193" t="s">
        <v>72</v>
      </c>
      <c r="F28" s="194"/>
      <c r="G28" s="195"/>
      <c r="H28" s="78" t="s">
        <v>65</v>
      </c>
      <c r="I28" s="79"/>
      <c r="J28" s="200" t="s">
        <v>50</v>
      </c>
      <c r="K28" s="201"/>
      <c r="L28" s="201"/>
      <c r="M28" s="149">
        <v>1960001</v>
      </c>
      <c r="N28" s="189" t="s">
        <v>73</v>
      </c>
      <c r="O28" s="190"/>
      <c r="P28" s="190"/>
      <c r="Q28" s="191"/>
      <c r="R28" s="189" t="s">
        <v>60</v>
      </c>
      <c r="S28" s="192"/>
      <c r="AA28" s="1"/>
      <c r="AC28" s="74"/>
      <c r="AD28" s="74"/>
    </row>
    <row r="29" spans="2:30" s="6" customFormat="1" ht="21" customHeight="1">
      <c r="B29" s="198" t="s">
        <v>51</v>
      </c>
      <c r="C29" s="199"/>
      <c r="D29" s="153">
        <v>1954001</v>
      </c>
      <c r="E29" s="193" t="s">
        <v>157</v>
      </c>
      <c r="F29" s="194"/>
      <c r="G29" s="195"/>
      <c r="H29" s="78" t="s">
        <v>67</v>
      </c>
      <c r="I29" s="79"/>
      <c r="J29" s="200" t="s">
        <v>52</v>
      </c>
      <c r="K29" s="201"/>
      <c r="L29" s="201"/>
      <c r="M29" s="150">
        <v>1961001</v>
      </c>
      <c r="N29" s="189" t="s">
        <v>75</v>
      </c>
      <c r="O29" s="190"/>
      <c r="P29" s="190"/>
      <c r="Q29" s="191"/>
      <c r="R29" s="189" t="s">
        <v>63</v>
      </c>
      <c r="S29" s="192"/>
      <c r="AC29" s="74"/>
      <c r="AD29" s="74"/>
    </row>
    <row r="30" spans="2:30" s="6" customFormat="1" ht="19" customHeight="1">
      <c r="B30" s="198" t="s">
        <v>51</v>
      </c>
      <c r="C30" s="199"/>
      <c r="D30" s="153">
        <v>1973001</v>
      </c>
      <c r="E30" s="193" t="s">
        <v>85</v>
      </c>
      <c r="F30" s="194"/>
      <c r="G30" s="195"/>
      <c r="H30" s="78" t="s">
        <v>63</v>
      </c>
      <c r="I30" s="79"/>
      <c r="J30" s="200" t="s">
        <v>52</v>
      </c>
      <c r="K30" s="201"/>
      <c r="L30" s="201"/>
      <c r="M30" s="150">
        <v>1956002</v>
      </c>
      <c r="N30" s="189" t="s">
        <v>80</v>
      </c>
      <c r="O30" s="190"/>
      <c r="P30" s="190"/>
      <c r="Q30" s="191"/>
      <c r="R30" s="189" t="s">
        <v>60</v>
      </c>
      <c r="S30" s="192"/>
      <c r="AC30" s="74"/>
      <c r="AD30" s="74"/>
    </row>
    <row r="31" spans="2:30" s="6" customFormat="1" ht="21" customHeight="1">
      <c r="B31" s="198" t="s">
        <v>51</v>
      </c>
      <c r="C31" s="199"/>
      <c r="D31" s="153">
        <v>1994001</v>
      </c>
      <c r="E31" s="193" t="s">
        <v>78</v>
      </c>
      <c r="F31" s="194"/>
      <c r="G31" s="195"/>
      <c r="H31" s="78" t="s">
        <v>64</v>
      </c>
      <c r="I31" s="79"/>
      <c r="J31" s="200" t="s">
        <v>53</v>
      </c>
      <c r="K31" s="201"/>
      <c r="L31" s="201"/>
      <c r="M31" s="150">
        <v>1971003</v>
      </c>
      <c r="N31" s="189" t="s">
        <v>84</v>
      </c>
      <c r="O31" s="190"/>
      <c r="P31" s="190"/>
      <c r="Q31" s="191"/>
      <c r="R31" s="189" t="s">
        <v>63</v>
      </c>
      <c r="S31" s="192"/>
      <c r="Y31" s="6" t="s">
        <v>20</v>
      </c>
      <c r="AC31" s="74"/>
      <c r="AD31" s="74"/>
    </row>
    <row r="32" spans="2:30" s="6" customFormat="1" ht="20" customHeight="1">
      <c r="B32" s="198" t="s">
        <v>51</v>
      </c>
      <c r="C32" s="199"/>
      <c r="D32" s="153"/>
      <c r="E32" s="193"/>
      <c r="F32" s="194"/>
      <c r="G32" s="195"/>
      <c r="H32" s="78"/>
      <c r="I32" s="79"/>
      <c r="J32" s="200" t="s">
        <v>56</v>
      </c>
      <c r="K32" s="201"/>
      <c r="L32" s="201"/>
      <c r="M32" s="150">
        <v>1947002</v>
      </c>
      <c r="N32" s="189" t="s">
        <v>68</v>
      </c>
      <c r="O32" s="190"/>
      <c r="P32" s="190"/>
      <c r="Q32" s="191"/>
      <c r="R32" s="189" t="s">
        <v>62</v>
      </c>
      <c r="S32" s="192"/>
      <c r="AC32" s="74"/>
      <c r="AD32" s="74"/>
    </row>
    <row r="33" spans="2:30" ht="19" customHeight="1">
      <c r="B33" s="198" t="s">
        <v>51</v>
      </c>
      <c r="C33" s="199"/>
      <c r="D33" s="153"/>
      <c r="E33" s="193"/>
      <c r="F33" s="194"/>
      <c r="G33" s="195"/>
      <c r="H33" s="78"/>
      <c r="J33" s="200" t="s">
        <v>56</v>
      </c>
      <c r="K33" s="201"/>
      <c r="L33" s="201"/>
      <c r="M33" s="150">
        <v>1952001</v>
      </c>
      <c r="N33" s="189" t="s">
        <v>77</v>
      </c>
      <c r="O33" s="190"/>
      <c r="P33" s="190"/>
      <c r="Q33" s="191"/>
      <c r="R33" s="189" t="s">
        <v>60</v>
      </c>
      <c r="S33" s="192"/>
      <c r="T33" s="4"/>
      <c r="U33" s="4"/>
      <c r="V33" s="4"/>
      <c r="AC33" s="3"/>
      <c r="AD33" s="3"/>
    </row>
    <row r="34" spans="2:30" ht="20" customHeight="1">
      <c r="B34" s="198" t="s">
        <v>55</v>
      </c>
      <c r="C34" s="199"/>
      <c r="D34" s="153">
        <v>1968001</v>
      </c>
      <c r="E34" s="193" t="s">
        <v>79</v>
      </c>
      <c r="F34" s="194"/>
      <c r="G34" s="195"/>
      <c r="H34" s="78" t="s">
        <v>63</v>
      </c>
      <c r="J34" s="200" t="s">
        <v>54</v>
      </c>
      <c r="K34" s="201"/>
      <c r="L34" s="201"/>
      <c r="M34" s="150"/>
      <c r="N34" s="189"/>
      <c r="O34" s="190"/>
      <c r="P34" s="190"/>
      <c r="Q34" s="191"/>
      <c r="R34" s="189"/>
      <c r="S34" s="192"/>
      <c r="T34" s="4"/>
      <c r="U34" s="4"/>
      <c r="V34" s="4"/>
      <c r="AC34" s="3"/>
      <c r="AD34" s="3"/>
    </row>
    <row r="35" spans="2:30" ht="20" customHeight="1">
      <c r="B35" s="212"/>
      <c r="C35" s="213"/>
      <c r="D35" s="154"/>
      <c r="E35" s="216"/>
      <c r="F35" s="217"/>
      <c r="G35" s="218"/>
      <c r="H35" s="80"/>
      <c r="J35" s="214" t="s">
        <v>54</v>
      </c>
      <c r="K35" s="215"/>
      <c r="L35" s="215"/>
      <c r="M35" s="151"/>
      <c r="N35" s="219"/>
      <c r="O35" s="220"/>
      <c r="P35" s="220"/>
      <c r="Q35" s="221"/>
      <c r="R35" s="219"/>
      <c r="S35" s="242"/>
      <c r="T35" s="4"/>
      <c r="U35" s="4"/>
      <c r="V35" s="4"/>
      <c r="AC35" s="3"/>
      <c r="AD35" s="3"/>
    </row>
    <row r="36" spans="2:30" ht="20" customHeight="1">
      <c r="B36" s="198"/>
      <c r="C36" s="199"/>
      <c r="D36" s="153"/>
      <c r="E36" s="193"/>
      <c r="F36" s="194"/>
      <c r="G36" s="195"/>
      <c r="H36" s="78"/>
      <c r="J36" s="200" t="s">
        <v>54</v>
      </c>
      <c r="K36" s="201"/>
      <c r="L36" s="201"/>
      <c r="M36" s="150"/>
      <c r="N36" s="189"/>
      <c r="O36" s="190"/>
      <c r="P36" s="190"/>
      <c r="Q36" s="191"/>
      <c r="R36" s="189"/>
      <c r="S36" s="192"/>
      <c r="T36" s="4"/>
      <c r="U36" s="4"/>
      <c r="V36" s="4"/>
      <c r="AC36" s="3"/>
      <c r="AD36" s="3"/>
    </row>
    <row r="37" spans="2:30" ht="20" customHeight="1">
      <c r="B37" s="202"/>
      <c r="C37" s="203"/>
      <c r="D37" s="155"/>
      <c r="E37" s="206"/>
      <c r="F37" s="207"/>
      <c r="G37" s="208"/>
      <c r="H37" s="81"/>
      <c r="J37" s="204"/>
      <c r="K37" s="205"/>
      <c r="L37" s="205"/>
      <c r="M37" s="152"/>
      <c r="N37" s="209"/>
      <c r="O37" s="210"/>
      <c r="P37" s="210"/>
      <c r="Q37" s="211"/>
      <c r="R37" s="209"/>
      <c r="S37" s="243"/>
      <c r="T37" s="4"/>
      <c r="U37" s="4"/>
      <c r="V37" s="4"/>
      <c r="AC37" s="3"/>
      <c r="AD37" s="3"/>
    </row>
    <row r="38" spans="2:30" ht="19" customHeight="1">
      <c r="B38" s="196"/>
      <c r="C38" s="196"/>
      <c r="D38" s="197"/>
      <c r="E38" s="197"/>
      <c r="F38" s="197"/>
      <c r="G38" s="197"/>
      <c r="H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4"/>
      <c r="U38" s="4"/>
      <c r="V38" s="4"/>
      <c r="AC38" s="3"/>
      <c r="AD38" s="3"/>
    </row>
    <row r="39" spans="2:30" ht="18" customHeight="1">
      <c r="B39" s="183" t="s">
        <v>58</v>
      </c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5"/>
      <c r="T39" s="4"/>
      <c r="U39" s="4"/>
      <c r="V39" s="4"/>
      <c r="AC39" s="3"/>
      <c r="AD39" s="3"/>
    </row>
    <row r="40" spans="2:30" ht="18" customHeight="1">
      <c r="B40" s="186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8"/>
      <c r="T40" s="4"/>
      <c r="U40" s="4"/>
      <c r="V40" s="4"/>
      <c r="AC40" s="3"/>
      <c r="AD40" s="3"/>
    </row>
  </sheetData>
  <mergeCells count="69">
    <mergeCell ref="B27:C27"/>
    <mergeCell ref="J27:L27"/>
    <mergeCell ref="E27:G27"/>
    <mergeCell ref="N27:Q27"/>
    <mergeCell ref="R27:S27"/>
    <mergeCell ref="B7:B8"/>
    <mergeCell ref="D5:H5"/>
    <mergeCell ref="H1:R1"/>
    <mergeCell ref="H2:R2"/>
    <mergeCell ref="J5:M5"/>
    <mergeCell ref="O5:R5"/>
    <mergeCell ref="O38:S38"/>
    <mergeCell ref="R28:S28"/>
    <mergeCell ref="R29:S29"/>
    <mergeCell ref="R30:S30"/>
    <mergeCell ref="R31:S31"/>
    <mergeCell ref="N35:Q35"/>
    <mergeCell ref="R32:S32"/>
    <mergeCell ref="R33:S33"/>
    <mergeCell ref="N34:Q34"/>
    <mergeCell ref="R34:S34"/>
    <mergeCell ref="B29:C29"/>
    <mergeCell ref="J29:L29"/>
    <mergeCell ref="E29:G29"/>
    <mergeCell ref="N29:Q29"/>
    <mergeCell ref="B28:C28"/>
    <mergeCell ref="J28:L28"/>
    <mergeCell ref="E28:G28"/>
    <mergeCell ref="N28:Q28"/>
    <mergeCell ref="B31:C31"/>
    <mergeCell ref="J31:L31"/>
    <mergeCell ref="E31:G31"/>
    <mergeCell ref="N31:Q31"/>
    <mergeCell ref="B30:C30"/>
    <mergeCell ref="J30:L30"/>
    <mergeCell ref="E30:G30"/>
    <mergeCell ref="N30:Q30"/>
    <mergeCell ref="B32:C32"/>
    <mergeCell ref="J32:L32"/>
    <mergeCell ref="E32:G32"/>
    <mergeCell ref="N32:Q32"/>
    <mergeCell ref="B33:C33"/>
    <mergeCell ref="J33:L33"/>
    <mergeCell ref="E33:G33"/>
    <mergeCell ref="N33:Q33"/>
    <mergeCell ref="B36:C36"/>
    <mergeCell ref="J36:L36"/>
    <mergeCell ref="B34:C34"/>
    <mergeCell ref="J34:L34"/>
    <mergeCell ref="B35:C35"/>
    <mergeCell ref="J35:L35"/>
    <mergeCell ref="E35:G35"/>
    <mergeCell ref="E34:G34"/>
    <mergeCell ref="B39:S39"/>
    <mergeCell ref="B40:S40"/>
    <mergeCell ref="R35:S35"/>
    <mergeCell ref="E36:G36"/>
    <mergeCell ref="N36:Q36"/>
    <mergeCell ref="R36:S36"/>
    <mergeCell ref="E37:G37"/>
    <mergeCell ref="N37:Q37"/>
    <mergeCell ref="R37:S37"/>
    <mergeCell ref="B38:C38"/>
    <mergeCell ref="D38:E38"/>
    <mergeCell ref="F38:H38"/>
    <mergeCell ref="J38:L38"/>
    <mergeCell ref="M38:N38"/>
    <mergeCell ref="B37:C37"/>
    <mergeCell ref="J37:L37"/>
  </mergeCells>
  <conditionalFormatting sqref="J9:O12 J14:O20 J22:O23">
    <cfRule type="cellIs" dxfId="47" priority="7" stopIfTrue="1" operator="between">
      <formula>1</formula>
      <formula>300</formula>
    </cfRule>
    <cfRule type="cellIs" dxfId="46" priority="8" stopIfTrue="1" operator="lessThanOrEqual">
      <formula>0</formula>
    </cfRule>
  </conditionalFormatting>
  <conditionalFormatting sqref="J13:O13">
    <cfRule type="cellIs" dxfId="45" priority="5" stopIfTrue="1" operator="between">
      <formula>1</formula>
      <formula>300</formula>
    </cfRule>
    <cfRule type="cellIs" dxfId="44" priority="6" stopIfTrue="1" operator="lessThanOrEqual">
      <formula>0</formula>
    </cfRule>
  </conditionalFormatting>
  <conditionalFormatting sqref="J21:O21">
    <cfRule type="cellIs" dxfId="43" priority="3" stopIfTrue="1" operator="between">
      <formula>1</formula>
      <formula>300</formula>
    </cfRule>
    <cfRule type="cellIs" dxfId="42" priority="4" stopIfTrue="1" operator="lessThanOrEqual">
      <formula>0</formula>
    </cfRule>
  </conditionalFormatting>
  <conditionalFormatting sqref="J24:O24">
    <cfRule type="cellIs" dxfId="41" priority="1" stopIfTrue="1" operator="between">
      <formula>1</formula>
      <formula>300</formula>
    </cfRule>
    <cfRule type="cellIs" dxfId="40" priority="2" stopIfTrue="1" operator="lessThanOrEqual">
      <formula>0</formula>
    </cfRule>
  </conditionalFormatting>
  <dataValidations count="4">
    <dataValidation type="list" allowBlank="1" showInputMessage="1" showErrorMessage="1" sqref="E9:E24" xr:uid="{52C16046-9E3F-AE48-8EFD-4AC5D1ECBE4E}">
      <formula1>"UM,JM,SM,UK,JK,SK,M35,M40,M45,M50,M55,M60,M65,M70,M75,M80,M85,M90,K35,K40,K45,K50,K55,K60,K65,K70,K75,K80,K85,K90"</formula1>
    </dataValidation>
    <dataValidation type="list" allowBlank="1" showInputMessage="1" showErrorMessage="1" sqref="B28:C37 J28:L37" xr:uid="{B43AFBBC-C044-0648-B653-C24457815DFE}">
      <formula1>"Dommer,Stevnets leder,Jury,Sekretær,Speaker,Teknisk kontrollør, Chief Marshall,Tidtaker"</formula1>
    </dataValidation>
    <dataValidation type="list" allowBlank="1" showInputMessage="1" showErrorMessage="1" sqref="C9:C24" xr:uid="{7E462638-5AA2-EA41-A287-29B86FDD2527}">
      <formula1>"40,45,49,55,59,64,71,76,81,+81,87,+87,49,55,61,67,73,81,89,96,102,+102,109,+109"</formula1>
    </dataValidation>
    <dataValidation type="list" allowBlank="1" showInputMessage="1" showErrorMessage="1" sqref="D5:H5" xr:uid="{56F041C1-FA83-424D-82A1-B22867DE5924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</dataValidations>
  <pageMargins left="0.27559055118110198" right="0.35433070866141703" top="0.27559055118110198" bottom="0.27559055118110198" header="0.5" footer="0.5"/>
  <pageSetup paperSize="9" scale="61" orientation="landscape" horizontalDpi="360" verticalDpi="360" copies="4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AAFC9-785D-0B41-B98B-D7808EC24C48}">
  <sheetPr>
    <pageSetUpPr autoPageBreaks="0" fitToPage="1"/>
  </sheetPr>
  <dimension ref="B1:AD40"/>
  <sheetViews>
    <sheetView showGridLines="0" showRowColHeaders="0" showZeros="0" showOutlineSymbols="0" zoomScaleNormal="100" zoomScaleSheetLayoutView="75" zoomScalePageLayoutView="92" workbookViewId="0">
      <selection activeCell="B9" sqref="B9"/>
    </sheetView>
  </sheetViews>
  <sheetFormatPr baseColWidth="10" defaultColWidth="9.1640625" defaultRowHeight="13"/>
  <cols>
    <col min="1" max="1" width="9.1640625" style="4"/>
    <col min="2" max="2" width="10.1640625" style="4" customWidth="1"/>
    <col min="3" max="3" width="6.33203125" style="1" customWidth="1"/>
    <col min="4" max="4" width="8.33203125" style="1" customWidth="1"/>
    <col min="5" max="5" width="6.33203125" style="2" customWidth="1"/>
    <col min="6" max="6" width="10.6640625" style="3" customWidth="1"/>
    <col min="7" max="7" width="3.83203125" style="3" customWidth="1"/>
    <col min="8" max="8" width="24.83203125" style="4" customWidth="1"/>
    <col min="9" max="9" width="20.33203125" style="4" customWidth="1"/>
    <col min="10" max="12" width="7.1640625" style="4" customWidth="1"/>
    <col min="13" max="13" width="8.83203125" style="4" customWidth="1"/>
    <col min="14" max="15" width="7.1640625" style="4" customWidth="1"/>
    <col min="16" max="18" width="7.6640625" style="4" customWidth="1"/>
    <col min="19" max="20" width="10.6640625" style="5" customWidth="1"/>
    <col min="21" max="22" width="5.6640625" style="5" customWidth="1"/>
    <col min="23" max="23" width="14.1640625" style="4" customWidth="1"/>
    <col min="24" max="24" width="11.1640625" style="4" hidden="1" customWidth="1"/>
    <col min="25" max="30" width="9.1640625" style="4" hidden="1" customWidth="1"/>
    <col min="31" max="16384" width="9.1640625" style="4"/>
  </cols>
  <sheetData>
    <row r="1" spans="2:30" s="48" customFormat="1" ht="43.5" customHeight="1">
      <c r="C1" s="45"/>
      <c r="D1" s="45"/>
      <c r="E1" s="46"/>
      <c r="F1" s="45"/>
      <c r="G1" s="45"/>
      <c r="H1" s="235" t="s">
        <v>32</v>
      </c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47"/>
      <c r="T1" s="47"/>
      <c r="U1" s="47"/>
      <c r="V1" s="47"/>
    </row>
    <row r="2" spans="2:30" s="48" customFormat="1" ht="24.75" customHeight="1">
      <c r="C2" s="45"/>
      <c r="D2" s="45"/>
      <c r="E2" s="46"/>
      <c r="F2" s="45"/>
      <c r="G2" s="45"/>
      <c r="H2" s="236" t="s">
        <v>33</v>
      </c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47"/>
      <c r="T2" s="47"/>
      <c r="U2" s="47"/>
      <c r="V2" s="47"/>
    </row>
    <row r="3" spans="2:30" s="48" customFormat="1">
      <c r="C3" s="45"/>
      <c r="D3" s="45"/>
      <c r="E3" s="46"/>
      <c r="F3" s="45"/>
      <c r="G3" s="45"/>
      <c r="H3" s="49"/>
      <c r="I3" s="49"/>
      <c r="J3" s="45"/>
      <c r="K3" s="50"/>
      <c r="L3" s="45"/>
      <c r="M3" s="45"/>
      <c r="N3" s="45"/>
      <c r="O3" s="45"/>
      <c r="P3" s="45"/>
      <c r="Q3" s="45"/>
      <c r="R3" s="45"/>
      <c r="S3" s="47"/>
      <c r="T3" s="47"/>
      <c r="U3" s="47"/>
      <c r="V3" s="47"/>
    </row>
    <row r="4" spans="2:30" s="48" customFormat="1" ht="12" customHeight="1">
      <c r="C4" s="45"/>
      <c r="D4" s="45"/>
      <c r="E4" s="46"/>
      <c r="F4" s="45"/>
      <c r="G4" s="45"/>
      <c r="H4" s="49"/>
      <c r="I4" s="49"/>
      <c r="J4" s="45"/>
      <c r="K4" s="50"/>
      <c r="L4" s="45"/>
      <c r="M4" s="45"/>
      <c r="N4" s="45"/>
      <c r="O4" s="45"/>
      <c r="P4" s="45"/>
      <c r="Q4" s="45"/>
      <c r="R4" s="45"/>
      <c r="S4" s="47"/>
      <c r="T4" s="47"/>
      <c r="U4" s="47"/>
      <c r="V4" s="47"/>
    </row>
    <row r="5" spans="2:30" s="40" customFormat="1" ht="16">
      <c r="C5" s="44" t="s">
        <v>27</v>
      </c>
      <c r="D5" s="241" t="s">
        <v>59</v>
      </c>
      <c r="E5" s="241"/>
      <c r="F5" s="241"/>
      <c r="G5" s="241"/>
      <c r="H5" s="241"/>
      <c r="I5" s="38" t="s">
        <v>0</v>
      </c>
      <c r="J5" s="238" t="s">
        <v>60</v>
      </c>
      <c r="K5" s="238"/>
      <c r="L5" s="238"/>
      <c r="M5" s="238"/>
      <c r="N5" s="38" t="s">
        <v>1</v>
      </c>
      <c r="O5" s="240" t="s">
        <v>61</v>
      </c>
      <c r="P5" s="240"/>
      <c r="Q5" s="240"/>
      <c r="R5" s="240"/>
      <c r="S5" s="38" t="s">
        <v>2</v>
      </c>
      <c r="T5" s="51">
        <v>44989</v>
      </c>
      <c r="U5" s="52" t="s">
        <v>26</v>
      </c>
      <c r="V5" s="53">
        <v>4</v>
      </c>
    </row>
    <row r="6" spans="2:30" s="48" customFormat="1">
      <c r="C6" s="45"/>
      <c r="D6" s="45"/>
      <c r="E6" s="46"/>
      <c r="F6" s="45"/>
      <c r="G6" s="45"/>
      <c r="H6" s="49"/>
      <c r="I6" s="49"/>
      <c r="J6" s="45"/>
      <c r="K6" s="50"/>
      <c r="L6" s="45"/>
      <c r="M6" s="45"/>
      <c r="N6" s="45"/>
      <c r="O6" s="45"/>
      <c r="P6" s="45"/>
      <c r="Q6" s="45"/>
      <c r="R6" s="45"/>
      <c r="S6" s="47"/>
      <c r="T6" s="47"/>
      <c r="U6" s="47"/>
      <c r="V6" s="47"/>
      <c r="Y6" s="4"/>
      <c r="Z6" s="4"/>
      <c r="AA6" s="4"/>
      <c r="AB6" s="63" t="s">
        <v>38</v>
      </c>
      <c r="AC6" s="63" t="s">
        <v>38</v>
      </c>
      <c r="AD6" s="63" t="s">
        <v>38</v>
      </c>
    </row>
    <row r="7" spans="2:30" s="1" customFormat="1">
      <c r="B7" s="233" t="s">
        <v>47</v>
      </c>
      <c r="C7" s="32" t="s">
        <v>3</v>
      </c>
      <c r="D7" s="18" t="s">
        <v>4</v>
      </c>
      <c r="E7" s="19" t="s">
        <v>24</v>
      </c>
      <c r="F7" s="18" t="s">
        <v>5</v>
      </c>
      <c r="G7" s="18" t="s">
        <v>28</v>
      </c>
      <c r="H7" s="18" t="s">
        <v>6</v>
      </c>
      <c r="I7" s="18" t="s">
        <v>7</v>
      </c>
      <c r="J7" s="18"/>
      <c r="K7" s="11" t="s">
        <v>8</v>
      </c>
      <c r="L7" s="11"/>
      <c r="M7" s="18"/>
      <c r="N7" s="11" t="s">
        <v>9</v>
      </c>
      <c r="O7" s="11"/>
      <c r="P7" s="22" t="s">
        <v>10</v>
      </c>
      <c r="Q7" s="29"/>
      <c r="R7" s="18" t="s">
        <v>11</v>
      </c>
      <c r="S7" s="24" t="s">
        <v>12</v>
      </c>
      <c r="T7" s="24" t="s">
        <v>12</v>
      </c>
      <c r="U7" s="24" t="s">
        <v>13</v>
      </c>
      <c r="V7" s="34" t="s">
        <v>19</v>
      </c>
      <c r="W7" s="34" t="s">
        <v>14</v>
      </c>
      <c r="X7" s="3"/>
      <c r="AB7" s="64" t="s">
        <v>39</v>
      </c>
      <c r="AC7" s="64" t="s">
        <v>39</v>
      </c>
      <c r="AD7" s="64" t="s">
        <v>39</v>
      </c>
    </row>
    <row r="8" spans="2:30" s="1" customFormat="1">
      <c r="B8" s="234"/>
      <c r="C8" s="33" t="s">
        <v>15</v>
      </c>
      <c r="D8" s="20" t="s">
        <v>16</v>
      </c>
      <c r="E8" s="21" t="s">
        <v>25</v>
      </c>
      <c r="F8" s="20" t="s">
        <v>21</v>
      </c>
      <c r="G8" s="20" t="s">
        <v>29</v>
      </c>
      <c r="H8" s="20"/>
      <c r="I8" s="20"/>
      <c r="J8" s="27">
        <v>1</v>
      </c>
      <c r="K8" s="28">
        <v>2</v>
      </c>
      <c r="L8" s="26">
        <v>3</v>
      </c>
      <c r="M8" s="27">
        <v>1</v>
      </c>
      <c r="N8" s="28">
        <v>2</v>
      </c>
      <c r="O8" s="26">
        <v>3</v>
      </c>
      <c r="P8" s="23" t="s">
        <v>17</v>
      </c>
      <c r="Q8" s="30"/>
      <c r="R8" s="20" t="s">
        <v>18</v>
      </c>
      <c r="S8" s="25"/>
      <c r="T8" s="25" t="s">
        <v>34</v>
      </c>
      <c r="U8" s="25"/>
      <c r="V8" s="35"/>
      <c r="W8" s="35"/>
      <c r="X8" s="3"/>
      <c r="Y8" s="1" t="s">
        <v>40</v>
      </c>
      <c r="Z8" s="1" t="s">
        <v>30</v>
      </c>
      <c r="AA8" s="3" t="s">
        <v>34</v>
      </c>
      <c r="AB8" s="64" t="s">
        <v>41</v>
      </c>
      <c r="AC8" s="64" t="s">
        <v>42</v>
      </c>
      <c r="AD8" s="64" t="s">
        <v>43</v>
      </c>
    </row>
    <row r="9" spans="2:30" s="10" customFormat="1" ht="20" customHeight="1">
      <c r="B9" s="172">
        <v>1993006</v>
      </c>
      <c r="C9" s="175">
        <v>89</v>
      </c>
      <c r="D9" s="159">
        <v>87.9</v>
      </c>
      <c r="E9" s="160" t="s">
        <v>105</v>
      </c>
      <c r="F9" s="161">
        <v>34164</v>
      </c>
      <c r="G9" s="162">
        <v>9</v>
      </c>
      <c r="H9" s="163" t="s">
        <v>146</v>
      </c>
      <c r="I9" s="163" t="s">
        <v>103</v>
      </c>
      <c r="J9" s="164">
        <v>100</v>
      </c>
      <c r="K9" s="165">
        <v>105</v>
      </c>
      <c r="L9" s="165">
        <v>-109</v>
      </c>
      <c r="M9" s="164">
        <v>130</v>
      </c>
      <c r="N9" s="179">
        <v>-136</v>
      </c>
      <c r="O9" s="179">
        <v>-140</v>
      </c>
      <c r="P9" s="129">
        <f t="shared" ref="P9:P24" si="0">IF(MAX(J9:L9)&lt;0,0,TRUNC(MAX(J9:L9)/1)*1)</f>
        <v>105</v>
      </c>
      <c r="Q9" s="129">
        <f t="shared" ref="Q9:Q24" si="1">IF(MAX(M9:O9)&lt;0,0,TRUNC(MAX(M9:O9)/1)*1)</f>
        <v>130</v>
      </c>
      <c r="R9" s="129">
        <f t="shared" ref="R9:R24" si="2">IF(P9=0,0,IF(Q9=0,0,SUM(P9:Q9)))</f>
        <v>235</v>
      </c>
      <c r="S9" s="130">
        <f>IF(R9="","",IF(D9="","",IF((Y9="k"),IF(D9&gt;153.757,R9,IF(D9&lt;28,10^(0.7837004341*LOG10(28/153.757)^2)*R9,10^(0.787004341*LOG10(D9/153.757)^2)*R9)),IF(D9&gt;193.609,R9,IF(D9&lt;32,10^(0.722762521*LOG10(32/193.609)^2)*R9,10^(0.722762521*LOG10(D9/193.609)^2)*R9)))))</f>
        <v>285.80429528804751</v>
      </c>
      <c r="T9" s="130" t="str">
        <f>IF(AA9=1,S9*AD9,"")</f>
        <v/>
      </c>
      <c r="U9" s="131">
        <v>7</v>
      </c>
      <c r="V9" s="131" t="s">
        <v>20</v>
      </c>
      <c r="W9" s="127">
        <f>IF(R9="","",IF(D9="","",IF(Y9="k",IF(D9&gt;153.757,1,IF(D9&lt;28,10^(0.787004341*LOG10(28/153.757)^2),10^(0.787004341*LOG10(D9/153.757)^2))),IF(D9&gt;193.609,1,IF(D9&lt;32,10^(0.722762521*LOG10(32/193.609)^2),10^(0.722762521*LOG10(D9/193.609)^2))))))</f>
        <v>1.2161884905874363</v>
      </c>
      <c r="X9" s="61">
        <f>T5</f>
        <v>44989</v>
      </c>
      <c r="Y9" s="66" t="str">
        <f>IF(ISNUMBER(FIND("M",E9)),"m",IF(ISNUMBER(FIND("K",E9)),"k"))</f>
        <v>m</v>
      </c>
      <c r="Z9" s="66">
        <f>IF(OR(F9="",X9=""),0,(YEAR(X9)-YEAR(F9)))</f>
        <v>30</v>
      </c>
      <c r="AA9" s="66">
        <f>IF(Z9&gt;34,1,0)</f>
        <v>0</v>
      </c>
      <c r="AB9" s="10" t="b">
        <f>IF(AA9=1,LOOKUP(Z9,'Meltzer-Faber'!A3:A63,'Meltzer-Faber'!B3:B63))</f>
        <v>0</v>
      </c>
      <c r="AC9" s="10" t="b">
        <f>IF(AA9=1,LOOKUP(Z9,'Meltzer-Faber'!A3:A63,'Meltzer-Faber'!C3:C63))</f>
        <v>0</v>
      </c>
      <c r="AD9" s="10" t="b">
        <f>IF(Y9="m",AB9,IF(Y9="k",AC9,""))</f>
        <v>0</v>
      </c>
    </row>
    <row r="10" spans="2:30" s="10" customFormat="1" ht="20" customHeight="1">
      <c r="B10" s="172">
        <v>2001013</v>
      </c>
      <c r="C10" s="175">
        <v>89</v>
      </c>
      <c r="D10" s="159">
        <v>88.98</v>
      </c>
      <c r="E10" s="160" t="s">
        <v>105</v>
      </c>
      <c r="F10" s="161">
        <v>37155</v>
      </c>
      <c r="G10" s="162">
        <v>2</v>
      </c>
      <c r="H10" s="163" t="s">
        <v>147</v>
      </c>
      <c r="I10" s="163" t="s">
        <v>148</v>
      </c>
      <c r="J10" s="164">
        <v>103</v>
      </c>
      <c r="K10" s="165">
        <v>107</v>
      </c>
      <c r="L10" s="165">
        <v>-110</v>
      </c>
      <c r="M10" s="164">
        <v>136</v>
      </c>
      <c r="N10" s="106">
        <v>140</v>
      </c>
      <c r="O10" s="106">
        <v>-145</v>
      </c>
      <c r="P10" s="132">
        <f t="shared" si="0"/>
        <v>107</v>
      </c>
      <c r="Q10" s="132">
        <f t="shared" si="1"/>
        <v>140</v>
      </c>
      <c r="R10" s="132">
        <f t="shared" si="2"/>
        <v>247</v>
      </c>
      <c r="S10" s="133">
        <f t="shared" ref="S10:S24" si="3">IF(R10="","",IF(D10="","",IF((Y10="k"),IF(D10&gt;153.757,R10,IF(D10&lt;28,10^(0.7837004341*LOG10(28/153.757)^2)*R10,10^(0.787004341*LOG10(D10/153.757)^2)*R10)),IF(D10&gt;193.609,R10,IF(D10&lt;32,10^(0.722762521*LOG10(32/193.609)^2)*R10,10^(0.722762521*LOG10(D10/193.609)^2)*R10)))))</f>
        <v>298.59950880790745</v>
      </c>
      <c r="T10" s="133" t="str">
        <f t="shared" ref="T10:T24" si="4">IF(AA10=1,S10*AD10,"")</f>
        <v/>
      </c>
      <c r="U10" s="134">
        <v>6</v>
      </c>
      <c r="V10" s="134"/>
      <c r="W10" s="128">
        <f t="shared" ref="W10:W24" si="5">IF(R10="","",IF(D10="","",IF(Y10="k",IF(D10&gt;153.757,1,IF(D10&lt;28,10^(0.787004341*LOG10(28/153.757)^2),10^(0.787004341*LOG10(D10/153.757)^2))),IF(D10&gt;193.609,1,IF(D10&lt;32,10^(0.722762521*LOG10(32/193.609)^2),10^(0.722762521*LOG10(D10/193.609)^2))))))</f>
        <v>1.2089048939591396</v>
      </c>
      <c r="X10" s="61">
        <f>T5</f>
        <v>44989</v>
      </c>
      <c r="Y10" s="66" t="str">
        <f t="shared" ref="Y10:Y24" si="6">IF(ISNUMBER(FIND("M",E10)),"m",IF(ISNUMBER(FIND("K",E10)),"k"))</f>
        <v>m</v>
      </c>
      <c r="Z10" s="66">
        <f t="shared" ref="Z10:Z24" si="7">IF(OR(F10="",X10=""),0,(YEAR(X10)-YEAR(F10)))</f>
        <v>22</v>
      </c>
      <c r="AA10" s="66">
        <f t="shared" ref="AA10:AA24" si="8">IF(Z10&gt;34,1,0)</f>
        <v>0</v>
      </c>
      <c r="AB10" s="10" t="b">
        <f>IF(AA10=1,LOOKUP(Z10,'Meltzer-Faber'!A3:A63,'Meltzer-Faber'!B3:B63))</f>
        <v>0</v>
      </c>
      <c r="AC10" s="65" t="b">
        <f>IF(AA10=1,LOOKUP(Z10,'Meltzer-Faber'!A3:A63,'Meltzer-Faber'!C3:C63))</f>
        <v>0</v>
      </c>
      <c r="AD10" s="10" t="b">
        <f t="shared" ref="AD10:AD24" si="9">IF(Y10="m",AB10,IF(Y10="k",AC10,""))</f>
        <v>0</v>
      </c>
    </row>
    <row r="11" spans="2:30" s="10" customFormat="1" ht="20" customHeight="1">
      <c r="B11" s="172">
        <v>1991017</v>
      </c>
      <c r="C11" s="175">
        <v>89</v>
      </c>
      <c r="D11" s="159">
        <v>88.28</v>
      </c>
      <c r="E11" s="160" t="s">
        <v>105</v>
      </c>
      <c r="F11" s="161">
        <v>33295</v>
      </c>
      <c r="G11" s="162">
        <v>6</v>
      </c>
      <c r="H11" s="163" t="s">
        <v>149</v>
      </c>
      <c r="I11" s="163" t="s">
        <v>118</v>
      </c>
      <c r="J11" s="164">
        <v>110</v>
      </c>
      <c r="K11" s="165">
        <v>-117</v>
      </c>
      <c r="L11" s="165">
        <v>117</v>
      </c>
      <c r="M11" s="164">
        <v>140</v>
      </c>
      <c r="N11" s="106">
        <v>-149</v>
      </c>
      <c r="O11" s="106">
        <v>150</v>
      </c>
      <c r="P11" s="132">
        <f t="shared" si="0"/>
        <v>117</v>
      </c>
      <c r="Q11" s="132">
        <f t="shared" si="1"/>
        <v>150</v>
      </c>
      <c r="R11" s="132">
        <f t="shared" si="2"/>
        <v>267</v>
      </c>
      <c r="S11" s="133">
        <f t="shared" si="3"/>
        <v>324.03056219082475</v>
      </c>
      <c r="T11" s="133" t="str">
        <f t="shared" si="4"/>
        <v/>
      </c>
      <c r="U11" s="134">
        <v>3</v>
      </c>
      <c r="V11" s="134"/>
      <c r="W11" s="128">
        <f t="shared" si="5"/>
        <v>1.2135976112015909</v>
      </c>
      <c r="X11" s="61">
        <f>T5</f>
        <v>44989</v>
      </c>
      <c r="Y11" s="66" t="str">
        <f t="shared" si="6"/>
        <v>m</v>
      </c>
      <c r="Z11" s="66">
        <f t="shared" si="7"/>
        <v>32</v>
      </c>
      <c r="AA11" s="66">
        <f t="shared" si="8"/>
        <v>0</v>
      </c>
      <c r="AB11" s="10" t="b">
        <f>IF(AA11=1,LOOKUP(Z11,'Meltzer-Faber'!A3:A63,'Meltzer-Faber'!B3:B63))</f>
        <v>0</v>
      </c>
      <c r="AC11" s="65" t="b">
        <f>IF(AA11=1,LOOKUP(Z11,'Meltzer-Faber'!A3:A63,'Meltzer-Faber'!C3:C63))</f>
        <v>0</v>
      </c>
      <c r="AD11" s="10" t="b">
        <f t="shared" si="9"/>
        <v>0</v>
      </c>
    </row>
    <row r="12" spans="2:30" s="10" customFormat="1" ht="20" customHeight="1">
      <c r="B12" s="172">
        <v>2003003</v>
      </c>
      <c r="C12" s="175">
        <v>89</v>
      </c>
      <c r="D12" s="159">
        <v>87.46</v>
      </c>
      <c r="E12" s="160" t="s">
        <v>111</v>
      </c>
      <c r="F12" s="161">
        <v>37967</v>
      </c>
      <c r="G12" s="162">
        <v>1</v>
      </c>
      <c r="H12" s="163" t="s">
        <v>150</v>
      </c>
      <c r="I12" s="163" t="s">
        <v>66</v>
      </c>
      <c r="J12" s="180" t="s">
        <v>158</v>
      </c>
      <c r="K12" s="181" t="s">
        <v>158</v>
      </c>
      <c r="L12" s="181" t="s">
        <v>158</v>
      </c>
      <c r="M12" s="180" t="s">
        <v>158</v>
      </c>
      <c r="N12" s="182" t="s">
        <v>158</v>
      </c>
      <c r="O12" s="182" t="s">
        <v>158</v>
      </c>
      <c r="P12" s="132">
        <f t="shared" si="0"/>
        <v>0</v>
      </c>
      <c r="Q12" s="132">
        <f t="shared" si="1"/>
        <v>0</v>
      </c>
      <c r="R12" s="132">
        <f t="shared" si="2"/>
        <v>0</v>
      </c>
      <c r="S12" s="133">
        <f t="shared" si="3"/>
        <v>0</v>
      </c>
      <c r="T12" s="133" t="str">
        <f t="shared" si="4"/>
        <v/>
      </c>
      <c r="U12" s="134" t="s">
        <v>20</v>
      </c>
      <c r="V12" s="134" t="s">
        <v>20</v>
      </c>
      <c r="W12" s="128">
        <f t="shared" si="5"/>
        <v>1.2192273688697508</v>
      </c>
      <c r="X12" s="61">
        <f>T5</f>
        <v>44989</v>
      </c>
      <c r="Y12" s="66" t="str">
        <f t="shared" si="6"/>
        <v>m</v>
      </c>
      <c r="Z12" s="66">
        <f t="shared" si="7"/>
        <v>20</v>
      </c>
      <c r="AA12" s="66">
        <f t="shared" si="8"/>
        <v>0</v>
      </c>
      <c r="AB12" s="10" t="b">
        <f>IF(AA12=1,LOOKUP(Z12,'Meltzer-Faber'!A3:A63,'Meltzer-Faber'!B3:B63))</f>
        <v>0</v>
      </c>
      <c r="AC12" s="65" t="b">
        <f>IF(AA12=1,LOOKUP(Z12,'Meltzer-Faber'!A3:A63,'Meltzer-Faber'!C3:C63))</f>
        <v>0</v>
      </c>
      <c r="AD12" s="10" t="b">
        <f t="shared" si="9"/>
        <v>0</v>
      </c>
    </row>
    <row r="13" spans="2:30" s="10" customFormat="1" ht="20" customHeight="1">
      <c r="B13" s="172">
        <v>1997001</v>
      </c>
      <c r="C13" s="175">
        <v>89</v>
      </c>
      <c r="D13" s="159">
        <v>88.5</v>
      </c>
      <c r="E13" s="160" t="s">
        <v>105</v>
      </c>
      <c r="F13" s="161">
        <v>35744</v>
      </c>
      <c r="G13" s="162">
        <v>8</v>
      </c>
      <c r="H13" s="163" t="s">
        <v>151</v>
      </c>
      <c r="I13" s="163" t="s">
        <v>64</v>
      </c>
      <c r="J13" s="170">
        <v>120</v>
      </c>
      <c r="K13" s="171">
        <v>126</v>
      </c>
      <c r="L13" s="173">
        <v>130</v>
      </c>
      <c r="M13" s="164">
        <v>152</v>
      </c>
      <c r="N13" s="106">
        <v>-160</v>
      </c>
      <c r="O13" s="106">
        <v>-163</v>
      </c>
      <c r="P13" s="132">
        <f t="shared" si="0"/>
        <v>130</v>
      </c>
      <c r="Q13" s="132">
        <f t="shared" si="1"/>
        <v>152</v>
      </c>
      <c r="R13" s="132">
        <f t="shared" si="2"/>
        <v>282</v>
      </c>
      <c r="S13" s="133">
        <f t="shared" si="3"/>
        <v>341.81549229907262</v>
      </c>
      <c r="T13" s="133" t="str">
        <f t="shared" si="4"/>
        <v/>
      </c>
      <c r="U13" s="134">
        <v>1</v>
      </c>
      <c r="V13" s="134" t="s">
        <v>20</v>
      </c>
      <c r="W13" s="128">
        <f t="shared" si="5"/>
        <v>1.2121116748194065</v>
      </c>
      <c r="X13" s="61">
        <f>T5</f>
        <v>44989</v>
      </c>
      <c r="Y13" s="66" t="str">
        <f t="shared" si="6"/>
        <v>m</v>
      </c>
      <c r="Z13" s="66">
        <f t="shared" si="7"/>
        <v>26</v>
      </c>
      <c r="AA13" s="66">
        <f t="shared" si="8"/>
        <v>0</v>
      </c>
      <c r="AB13" s="10" t="b">
        <f>IF(AA13=1,LOOKUP(Z13,'Meltzer-Faber'!A3:A63,'Meltzer-Faber'!B3:B63))</f>
        <v>0</v>
      </c>
      <c r="AC13" s="65" t="b">
        <f>IF(AA13=1,LOOKUP(Z13,'Meltzer-Faber'!A3:A63,'Meltzer-Faber'!C3:C63))</f>
        <v>0</v>
      </c>
      <c r="AD13" s="10" t="b">
        <f t="shared" si="9"/>
        <v>0</v>
      </c>
    </row>
    <row r="14" spans="2:30" s="10" customFormat="1" ht="20" customHeight="1">
      <c r="B14" s="172">
        <v>1997007</v>
      </c>
      <c r="C14" s="175">
        <v>89</v>
      </c>
      <c r="D14" s="159">
        <v>85.62</v>
      </c>
      <c r="E14" s="160" t="s">
        <v>105</v>
      </c>
      <c r="F14" s="161">
        <v>35506</v>
      </c>
      <c r="G14" s="162">
        <v>5</v>
      </c>
      <c r="H14" s="163" t="s">
        <v>152</v>
      </c>
      <c r="I14" s="163" t="s">
        <v>153</v>
      </c>
      <c r="J14" s="164">
        <v>-96</v>
      </c>
      <c r="K14" s="165">
        <v>97</v>
      </c>
      <c r="L14" s="165">
        <v>-104</v>
      </c>
      <c r="M14" s="164">
        <v>129</v>
      </c>
      <c r="N14" s="106">
        <v>138</v>
      </c>
      <c r="O14" s="106">
        <v>-142</v>
      </c>
      <c r="P14" s="132">
        <f t="shared" si="0"/>
        <v>97</v>
      </c>
      <c r="Q14" s="132">
        <f t="shared" si="1"/>
        <v>138</v>
      </c>
      <c r="R14" s="132">
        <f t="shared" si="2"/>
        <v>235</v>
      </c>
      <c r="S14" s="133">
        <f t="shared" si="3"/>
        <v>289.61491398462579</v>
      </c>
      <c r="T14" s="133" t="str">
        <f t="shared" si="4"/>
        <v/>
      </c>
      <c r="U14" s="134">
        <v>8</v>
      </c>
      <c r="V14" s="134" t="s">
        <v>20</v>
      </c>
      <c r="W14" s="128">
        <f t="shared" si="5"/>
        <v>1.2324038892962799</v>
      </c>
      <c r="X14" s="61">
        <f>T5</f>
        <v>44989</v>
      </c>
      <c r="Y14" s="66" t="str">
        <f t="shared" si="6"/>
        <v>m</v>
      </c>
      <c r="Z14" s="66">
        <f t="shared" si="7"/>
        <v>26</v>
      </c>
      <c r="AA14" s="66">
        <f t="shared" si="8"/>
        <v>0</v>
      </c>
      <c r="AB14" s="10" t="b">
        <f>IF(AA14=1,LOOKUP(Z14,'Meltzer-Faber'!A3:A63,'Meltzer-Faber'!B3:B63))</f>
        <v>0</v>
      </c>
      <c r="AC14" s="65" t="b">
        <f>IF(AA14=1,LOOKUP(Z14,'Meltzer-Faber'!A3:A63,'Meltzer-Faber'!C3:C63))</f>
        <v>0</v>
      </c>
      <c r="AD14" s="10" t="b">
        <f t="shared" si="9"/>
        <v>0</v>
      </c>
    </row>
    <row r="15" spans="2:30" s="10" customFormat="1" ht="20" customHeight="1">
      <c r="B15" s="172">
        <v>2000010</v>
      </c>
      <c r="C15" s="175">
        <v>89</v>
      </c>
      <c r="D15" s="159">
        <v>86.92</v>
      </c>
      <c r="E15" s="160" t="s">
        <v>105</v>
      </c>
      <c r="F15" s="161">
        <v>36748</v>
      </c>
      <c r="G15" s="162">
        <v>4</v>
      </c>
      <c r="H15" s="163" t="s">
        <v>154</v>
      </c>
      <c r="I15" s="163" t="s">
        <v>110</v>
      </c>
      <c r="J15" s="164">
        <v>115</v>
      </c>
      <c r="K15" s="165">
        <v>-120</v>
      </c>
      <c r="L15" s="165">
        <v>-120</v>
      </c>
      <c r="M15" s="164">
        <v>142</v>
      </c>
      <c r="N15" s="106">
        <v>146</v>
      </c>
      <c r="O15" s="106">
        <v>-154</v>
      </c>
      <c r="P15" s="132">
        <f t="shared" si="0"/>
        <v>115</v>
      </c>
      <c r="Q15" s="132">
        <f t="shared" si="1"/>
        <v>146</v>
      </c>
      <c r="R15" s="132">
        <f t="shared" si="2"/>
        <v>261</v>
      </c>
      <c r="S15" s="133">
        <f t="shared" si="3"/>
        <v>319.20691298841683</v>
      </c>
      <c r="T15" s="133" t="str">
        <f t="shared" si="4"/>
        <v/>
      </c>
      <c r="U15" s="134">
        <v>5</v>
      </c>
      <c r="V15" s="134"/>
      <c r="W15" s="128">
        <f t="shared" si="5"/>
        <v>1.2230149922927849</v>
      </c>
      <c r="X15" s="61">
        <f>T5</f>
        <v>44989</v>
      </c>
      <c r="Y15" s="66" t="str">
        <f t="shared" si="6"/>
        <v>m</v>
      </c>
      <c r="Z15" s="66">
        <f t="shared" si="7"/>
        <v>23</v>
      </c>
      <c r="AA15" s="66">
        <f t="shared" si="8"/>
        <v>0</v>
      </c>
      <c r="AB15" s="10" t="b">
        <f>IF(AA15=1,LOOKUP(Z15,'Meltzer-Faber'!A3:A63,'Meltzer-Faber'!B3:B63))</f>
        <v>0</v>
      </c>
      <c r="AC15" s="65" t="b">
        <f>IF(AA15=1,LOOKUP(Z15,'Meltzer-Faber'!A3:A63,'Meltzer-Faber'!C3:C63))</f>
        <v>0</v>
      </c>
      <c r="AD15" s="10" t="b">
        <f t="shared" si="9"/>
        <v>0</v>
      </c>
    </row>
    <row r="16" spans="2:30" s="10" customFormat="1" ht="20" customHeight="1">
      <c r="B16" s="172">
        <v>1999007</v>
      </c>
      <c r="C16" s="175">
        <v>89</v>
      </c>
      <c r="D16" s="159">
        <v>84.1</v>
      </c>
      <c r="E16" s="160" t="s">
        <v>105</v>
      </c>
      <c r="F16" s="161">
        <v>36505</v>
      </c>
      <c r="G16" s="162">
        <v>7</v>
      </c>
      <c r="H16" s="163" t="s">
        <v>155</v>
      </c>
      <c r="I16" s="163" t="s">
        <v>62</v>
      </c>
      <c r="J16" s="164">
        <v>113</v>
      </c>
      <c r="K16" s="165">
        <v>117</v>
      </c>
      <c r="L16" s="165">
        <v>120</v>
      </c>
      <c r="M16" s="164">
        <v>136</v>
      </c>
      <c r="N16" s="106">
        <v>-143</v>
      </c>
      <c r="O16" s="106">
        <v>145</v>
      </c>
      <c r="P16" s="132">
        <f t="shared" si="0"/>
        <v>120</v>
      </c>
      <c r="Q16" s="132">
        <f t="shared" si="1"/>
        <v>145</v>
      </c>
      <c r="R16" s="132">
        <f t="shared" si="2"/>
        <v>265</v>
      </c>
      <c r="S16" s="133">
        <f t="shared" si="3"/>
        <v>329.63048292115224</v>
      </c>
      <c r="T16" s="133" t="str">
        <f t="shared" si="4"/>
        <v/>
      </c>
      <c r="U16" s="134">
        <v>4</v>
      </c>
      <c r="V16" s="134"/>
      <c r="W16" s="128">
        <f t="shared" si="5"/>
        <v>1.2438886147968009</v>
      </c>
      <c r="X16" s="61">
        <f>T5</f>
        <v>44989</v>
      </c>
      <c r="Y16" s="66" t="str">
        <f t="shared" si="6"/>
        <v>m</v>
      </c>
      <c r="Z16" s="66">
        <f t="shared" si="7"/>
        <v>24</v>
      </c>
      <c r="AA16" s="66">
        <f t="shared" si="8"/>
        <v>0</v>
      </c>
      <c r="AB16" s="10" t="b">
        <f>IF(AA16=1,LOOKUP(Z16,'Meltzer-Faber'!A3:A63,'Meltzer-Faber'!B3:B63))</f>
        <v>0</v>
      </c>
      <c r="AC16" s="65" t="b">
        <f>IF(AA16=1,LOOKUP(Z16,'Meltzer-Faber'!A3:A63,'Meltzer-Faber'!C3:C63))</f>
        <v>0</v>
      </c>
      <c r="AD16" s="10" t="b">
        <f t="shared" si="9"/>
        <v>0</v>
      </c>
    </row>
    <row r="17" spans="2:30" s="10" customFormat="1" ht="20" customHeight="1">
      <c r="B17" s="172">
        <v>1999009</v>
      </c>
      <c r="C17" s="175">
        <v>89</v>
      </c>
      <c r="D17" s="159">
        <v>88.96</v>
      </c>
      <c r="E17" s="160" t="s">
        <v>105</v>
      </c>
      <c r="F17" s="161">
        <v>36192</v>
      </c>
      <c r="G17" s="162">
        <v>3</v>
      </c>
      <c r="H17" s="163" t="s">
        <v>156</v>
      </c>
      <c r="I17" s="163" t="s">
        <v>153</v>
      </c>
      <c r="J17" s="170">
        <v>113</v>
      </c>
      <c r="K17" s="171">
        <v>118</v>
      </c>
      <c r="L17" s="173">
        <v>123</v>
      </c>
      <c r="M17" s="164">
        <v>138</v>
      </c>
      <c r="N17" s="106">
        <v>145</v>
      </c>
      <c r="O17" s="106">
        <v>-160</v>
      </c>
      <c r="P17" s="132">
        <f t="shared" si="0"/>
        <v>123</v>
      </c>
      <c r="Q17" s="132">
        <f t="shared" si="1"/>
        <v>145</v>
      </c>
      <c r="R17" s="132">
        <f t="shared" si="2"/>
        <v>268</v>
      </c>
      <c r="S17" s="133">
        <f t="shared" si="3"/>
        <v>324.02206412124042</v>
      </c>
      <c r="T17" s="133" t="str">
        <f t="shared" si="4"/>
        <v/>
      </c>
      <c r="U17" s="134">
        <v>2</v>
      </c>
      <c r="V17" s="134"/>
      <c r="W17" s="128">
        <f t="shared" si="5"/>
        <v>1.2090375526911956</v>
      </c>
      <c r="X17" s="61">
        <f>T5</f>
        <v>44989</v>
      </c>
      <c r="Y17" s="66" t="str">
        <f t="shared" si="6"/>
        <v>m</v>
      </c>
      <c r="Z17" s="66">
        <f t="shared" si="7"/>
        <v>24</v>
      </c>
      <c r="AA17" s="66">
        <f t="shared" si="8"/>
        <v>0</v>
      </c>
      <c r="AB17" s="10" t="b">
        <f>IF(AA17=1,LOOKUP(Z17,'Meltzer-Faber'!A3:A63,'Meltzer-Faber'!B3:B63))</f>
        <v>0</v>
      </c>
      <c r="AC17" s="65" t="b">
        <f>IF(AA17=1,LOOKUP(Z17,'Meltzer-Faber'!A3:A63,'Meltzer-Faber'!C3:C63))</f>
        <v>0</v>
      </c>
      <c r="AD17" s="10" t="b">
        <f t="shared" si="9"/>
        <v>0</v>
      </c>
    </row>
    <row r="18" spans="2:30" s="10" customFormat="1" ht="20" customHeight="1">
      <c r="B18" s="140"/>
      <c r="C18" s="90"/>
      <c r="D18" s="91"/>
      <c r="E18" s="92"/>
      <c r="F18" s="93"/>
      <c r="G18" s="94"/>
      <c r="H18" s="95"/>
      <c r="I18" s="95"/>
      <c r="J18" s="96"/>
      <c r="K18" s="96"/>
      <c r="L18" s="96"/>
      <c r="M18" s="96"/>
      <c r="N18" s="107"/>
      <c r="O18" s="107"/>
      <c r="P18" s="132">
        <f t="shared" si="0"/>
        <v>0</v>
      </c>
      <c r="Q18" s="132">
        <f t="shared" si="1"/>
        <v>0</v>
      </c>
      <c r="R18" s="132">
        <f t="shared" si="2"/>
        <v>0</v>
      </c>
      <c r="S18" s="133" t="str">
        <f t="shared" si="3"/>
        <v/>
      </c>
      <c r="T18" s="133" t="str">
        <f t="shared" si="4"/>
        <v/>
      </c>
      <c r="U18" s="134" t="s">
        <v>20</v>
      </c>
      <c r="V18" s="134" t="s">
        <v>20</v>
      </c>
      <c r="W18" s="128" t="str">
        <f t="shared" si="5"/>
        <v/>
      </c>
      <c r="X18" s="61">
        <f>T5</f>
        <v>44989</v>
      </c>
      <c r="Y18" s="66" t="b">
        <f t="shared" si="6"/>
        <v>0</v>
      </c>
      <c r="Z18" s="66">
        <f t="shared" si="7"/>
        <v>0</v>
      </c>
      <c r="AA18" s="66">
        <f t="shared" si="8"/>
        <v>0</v>
      </c>
      <c r="AB18" s="10" t="b">
        <f>IF(AA18=1,LOOKUP(Z18,'Meltzer-Faber'!A3:A63,'Meltzer-Faber'!B3:B63))</f>
        <v>0</v>
      </c>
      <c r="AC18" s="65" t="b">
        <f>IF(AA18=1,LOOKUP(Z18,'Meltzer-Faber'!A3:A63,'Meltzer-Faber'!C3:C63))</f>
        <v>0</v>
      </c>
      <c r="AD18" s="10" t="str">
        <f t="shared" si="9"/>
        <v/>
      </c>
    </row>
    <row r="19" spans="2:30" s="10" customFormat="1" ht="20" customHeight="1">
      <c r="B19" s="141"/>
      <c r="C19" s="90"/>
      <c r="D19" s="91"/>
      <c r="E19" s="92"/>
      <c r="F19" s="93"/>
      <c r="G19" s="94"/>
      <c r="H19" s="95"/>
      <c r="I19" s="95"/>
      <c r="J19" s="96"/>
      <c r="K19" s="96"/>
      <c r="L19" s="96"/>
      <c r="M19" s="96"/>
      <c r="N19" s="107"/>
      <c r="O19" s="107"/>
      <c r="P19" s="132">
        <f t="shared" si="0"/>
        <v>0</v>
      </c>
      <c r="Q19" s="132">
        <f t="shared" si="1"/>
        <v>0</v>
      </c>
      <c r="R19" s="132">
        <f t="shared" si="2"/>
        <v>0</v>
      </c>
      <c r="S19" s="133" t="str">
        <f t="shared" si="3"/>
        <v/>
      </c>
      <c r="T19" s="133" t="str">
        <f t="shared" si="4"/>
        <v/>
      </c>
      <c r="U19" s="134"/>
      <c r="V19" s="134"/>
      <c r="W19" s="128" t="str">
        <f t="shared" si="5"/>
        <v/>
      </c>
      <c r="X19" s="61">
        <f>T5</f>
        <v>44989</v>
      </c>
      <c r="Y19" s="66" t="b">
        <f t="shared" si="6"/>
        <v>0</v>
      </c>
      <c r="Z19" s="66">
        <f t="shared" si="7"/>
        <v>0</v>
      </c>
      <c r="AA19" s="66">
        <f t="shared" si="8"/>
        <v>0</v>
      </c>
      <c r="AB19" s="10" t="b">
        <f>IF(AA19=1,LOOKUP(Z19,'Meltzer-Faber'!A3:A63,'Meltzer-Faber'!B3:B63))</f>
        <v>0</v>
      </c>
      <c r="AC19" s="65" t="b">
        <f>IF(AA19=1,LOOKUP(Z19,'Meltzer-Faber'!A3:A63,'Meltzer-Faber'!C3:C63))</f>
        <v>0</v>
      </c>
      <c r="AD19" s="10" t="str">
        <f t="shared" si="9"/>
        <v/>
      </c>
    </row>
    <row r="20" spans="2:30" s="10" customFormat="1" ht="20" customHeight="1">
      <c r="B20" s="138"/>
      <c r="C20" s="99"/>
      <c r="D20" s="114"/>
      <c r="E20" s="101"/>
      <c r="F20" s="115"/>
      <c r="G20" s="116"/>
      <c r="H20" s="117"/>
      <c r="I20" s="117"/>
      <c r="J20" s="106"/>
      <c r="K20" s="107"/>
      <c r="L20" s="107"/>
      <c r="M20" s="107"/>
      <c r="N20" s="107"/>
      <c r="O20" s="107"/>
      <c r="P20" s="132">
        <f t="shared" si="0"/>
        <v>0</v>
      </c>
      <c r="Q20" s="132">
        <f t="shared" si="1"/>
        <v>0</v>
      </c>
      <c r="R20" s="132">
        <f t="shared" si="2"/>
        <v>0</v>
      </c>
      <c r="S20" s="133" t="str">
        <f t="shared" si="3"/>
        <v/>
      </c>
      <c r="T20" s="133" t="str">
        <f t="shared" si="4"/>
        <v/>
      </c>
      <c r="U20" s="134"/>
      <c r="V20" s="134"/>
      <c r="W20" s="128" t="str">
        <f t="shared" si="5"/>
        <v/>
      </c>
      <c r="X20" s="61">
        <f>T5</f>
        <v>44989</v>
      </c>
      <c r="Y20" s="66" t="b">
        <f t="shared" si="6"/>
        <v>0</v>
      </c>
      <c r="Z20" s="66">
        <f t="shared" si="7"/>
        <v>0</v>
      </c>
      <c r="AA20" s="66">
        <f t="shared" si="8"/>
        <v>0</v>
      </c>
      <c r="AB20" s="10" t="b">
        <f>IF(AA20=1,LOOKUP(Z20,'Meltzer-Faber'!A3:A63,'Meltzer-Faber'!B3:B63))</f>
        <v>0</v>
      </c>
      <c r="AC20" s="65" t="b">
        <f>IF(AA20=1,LOOKUP(Z20,'Meltzer-Faber'!A3:A63,'Meltzer-Faber'!C3:C63))</f>
        <v>0</v>
      </c>
      <c r="AD20" s="10" t="str">
        <f t="shared" si="9"/>
        <v/>
      </c>
    </row>
    <row r="21" spans="2:30" s="10" customFormat="1" ht="20" customHeight="1">
      <c r="B21" s="138"/>
      <c r="C21" s="99"/>
      <c r="D21" s="114"/>
      <c r="E21" s="101"/>
      <c r="F21" s="115"/>
      <c r="G21" s="116"/>
      <c r="H21" s="117"/>
      <c r="I21" s="117"/>
      <c r="J21" s="106"/>
      <c r="K21" s="107"/>
      <c r="L21" s="107"/>
      <c r="M21" s="107"/>
      <c r="N21" s="107"/>
      <c r="O21" s="107"/>
      <c r="P21" s="132">
        <f t="shared" si="0"/>
        <v>0</v>
      </c>
      <c r="Q21" s="132">
        <f t="shared" si="1"/>
        <v>0</v>
      </c>
      <c r="R21" s="132">
        <f t="shared" si="2"/>
        <v>0</v>
      </c>
      <c r="S21" s="133" t="str">
        <f t="shared" si="3"/>
        <v/>
      </c>
      <c r="T21" s="133" t="str">
        <f t="shared" si="4"/>
        <v/>
      </c>
      <c r="U21" s="134"/>
      <c r="V21" s="134"/>
      <c r="W21" s="128" t="str">
        <f t="shared" si="5"/>
        <v/>
      </c>
      <c r="X21" s="61">
        <f>T5</f>
        <v>44989</v>
      </c>
      <c r="Y21" s="66" t="b">
        <f t="shared" si="6"/>
        <v>0</v>
      </c>
      <c r="Z21" s="66">
        <f t="shared" si="7"/>
        <v>0</v>
      </c>
      <c r="AA21" s="66">
        <f t="shared" si="8"/>
        <v>0</v>
      </c>
      <c r="AB21" s="10" t="b">
        <f>IF(AA21=1,LOOKUP(Z21,'Meltzer-Faber'!A3:A63,'Meltzer-Faber'!B3:B63))</f>
        <v>0</v>
      </c>
      <c r="AC21" s="65" t="b">
        <f>IF(AA21=1,LOOKUP(Z21,'Meltzer-Faber'!A3:A63,'Meltzer-Faber'!C3:C63))</f>
        <v>0</v>
      </c>
      <c r="AD21" s="10" t="str">
        <f t="shared" si="9"/>
        <v/>
      </c>
    </row>
    <row r="22" spans="2:30" s="10" customFormat="1" ht="20" customHeight="1">
      <c r="B22" s="138"/>
      <c r="C22" s="99"/>
      <c r="D22" s="114"/>
      <c r="E22" s="101"/>
      <c r="F22" s="115"/>
      <c r="G22" s="116"/>
      <c r="H22" s="117"/>
      <c r="I22" s="117"/>
      <c r="J22" s="106"/>
      <c r="K22" s="107"/>
      <c r="L22" s="107"/>
      <c r="M22" s="107"/>
      <c r="N22" s="107"/>
      <c r="O22" s="107"/>
      <c r="P22" s="132">
        <f t="shared" si="0"/>
        <v>0</v>
      </c>
      <c r="Q22" s="132">
        <f t="shared" si="1"/>
        <v>0</v>
      </c>
      <c r="R22" s="132">
        <f t="shared" si="2"/>
        <v>0</v>
      </c>
      <c r="S22" s="133" t="str">
        <f t="shared" si="3"/>
        <v/>
      </c>
      <c r="T22" s="133" t="str">
        <f t="shared" si="4"/>
        <v/>
      </c>
      <c r="U22" s="134"/>
      <c r="V22" s="134"/>
      <c r="W22" s="128" t="str">
        <f t="shared" si="5"/>
        <v/>
      </c>
      <c r="X22" s="61">
        <f>T5</f>
        <v>44989</v>
      </c>
      <c r="Y22" s="66" t="b">
        <f t="shared" si="6"/>
        <v>0</v>
      </c>
      <c r="Z22" s="66">
        <f t="shared" si="7"/>
        <v>0</v>
      </c>
      <c r="AA22" s="66">
        <f t="shared" si="8"/>
        <v>0</v>
      </c>
      <c r="AB22" s="10" t="b">
        <f>IF(AA22=1,LOOKUP(Z22,'Meltzer-Faber'!A3:A63,'Meltzer-Faber'!B3:B63))</f>
        <v>0</v>
      </c>
      <c r="AC22" s="65" t="b">
        <f>IF(AA22=1,LOOKUP(Z22,'Meltzer-Faber'!A3:A63,'Meltzer-Faber'!C3:C63))</f>
        <v>0</v>
      </c>
      <c r="AD22" s="10" t="str">
        <f t="shared" si="9"/>
        <v/>
      </c>
    </row>
    <row r="23" spans="2:30" s="10" customFormat="1" ht="20" customHeight="1">
      <c r="B23" s="138"/>
      <c r="C23" s="99"/>
      <c r="D23" s="114"/>
      <c r="E23" s="101"/>
      <c r="F23" s="118"/>
      <c r="G23" s="116"/>
      <c r="H23" s="117"/>
      <c r="I23" s="117"/>
      <c r="J23" s="106"/>
      <c r="K23" s="107"/>
      <c r="L23" s="107"/>
      <c r="M23" s="107"/>
      <c r="N23" s="107"/>
      <c r="O23" s="107"/>
      <c r="P23" s="132">
        <f t="shared" si="0"/>
        <v>0</v>
      </c>
      <c r="Q23" s="132">
        <f t="shared" si="1"/>
        <v>0</v>
      </c>
      <c r="R23" s="132">
        <f t="shared" si="2"/>
        <v>0</v>
      </c>
      <c r="S23" s="133" t="str">
        <f t="shared" si="3"/>
        <v/>
      </c>
      <c r="T23" s="133" t="str">
        <f t="shared" si="4"/>
        <v/>
      </c>
      <c r="U23" s="134"/>
      <c r="V23" s="134"/>
      <c r="W23" s="128" t="str">
        <f t="shared" si="5"/>
        <v/>
      </c>
      <c r="X23" s="61">
        <f>T5</f>
        <v>44989</v>
      </c>
      <c r="Y23" s="66" t="b">
        <f t="shared" si="6"/>
        <v>0</v>
      </c>
      <c r="Z23" s="66">
        <f t="shared" si="7"/>
        <v>0</v>
      </c>
      <c r="AA23" s="66">
        <f t="shared" si="8"/>
        <v>0</v>
      </c>
      <c r="AB23" s="10" t="b">
        <f>IF(AA23=1,LOOKUP(Z23,'Meltzer-Faber'!A3:A63,'Meltzer-Faber'!B3:B63))</f>
        <v>0</v>
      </c>
      <c r="AC23" s="65" t="b">
        <f>IF(AA23=1,LOOKUP(Z23,'Meltzer-Faber'!A3:A63,'Meltzer-Faber'!C3:C63))</f>
        <v>0</v>
      </c>
      <c r="AD23" s="10" t="str">
        <f t="shared" si="9"/>
        <v/>
      </c>
    </row>
    <row r="24" spans="2:30" s="10" customFormat="1" ht="20" customHeight="1">
      <c r="B24" s="139"/>
      <c r="C24" s="119"/>
      <c r="D24" s="143"/>
      <c r="E24" s="121"/>
      <c r="F24" s="144"/>
      <c r="G24" s="145"/>
      <c r="H24" s="146"/>
      <c r="I24" s="146"/>
      <c r="J24" s="125"/>
      <c r="K24" s="126"/>
      <c r="L24" s="126"/>
      <c r="M24" s="126"/>
      <c r="N24" s="126"/>
      <c r="O24" s="126"/>
      <c r="P24" s="135">
        <f t="shared" si="0"/>
        <v>0</v>
      </c>
      <c r="Q24" s="135">
        <f t="shared" si="1"/>
        <v>0</v>
      </c>
      <c r="R24" s="135">
        <f t="shared" si="2"/>
        <v>0</v>
      </c>
      <c r="S24" s="136" t="str">
        <f t="shared" si="3"/>
        <v/>
      </c>
      <c r="T24" s="136" t="str">
        <f t="shared" si="4"/>
        <v/>
      </c>
      <c r="U24" s="137"/>
      <c r="V24" s="137"/>
      <c r="W24" s="128" t="str">
        <f t="shared" si="5"/>
        <v/>
      </c>
      <c r="X24" s="61">
        <f>T5</f>
        <v>44989</v>
      </c>
      <c r="Y24" s="66" t="b">
        <f t="shared" si="6"/>
        <v>0</v>
      </c>
      <c r="Z24" s="66">
        <f t="shared" si="7"/>
        <v>0</v>
      </c>
      <c r="AA24" s="66">
        <f t="shared" si="8"/>
        <v>0</v>
      </c>
      <c r="AB24" s="10" t="b">
        <f>IF(AA24=1,LOOKUP(Z24,'Meltzer-Faber'!A3:A63,'Meltzer-Faber'!B3:B63))</f>
        <v>0</v>
      </c>
      <c r="AC24" s="65" t="b">
        <f>IF(AA24=1,LOOKUP(Z24,'Meltzer-Faber'!A3:A63,'Meltzer-Faber'!C3:C63))</f>
        <v>0</v>
      </c>
      <c r="AD24" s="10" t="str">
        <f t="shared" si="9"/>
        <v/>
      </c>
    </row>
    <row r="25" spans="2:30" s="7" customFormat="1" ht="19" customHeight="1">
      <c r="C25" s="12"/>
      <c r="D25" s="13"/>
      <c r="E25" s="14"/>
      <c r="F25" s="15"/>
      <c r="G25" s="15"/>
      <c r="H25" s="12"/>
      <c r="I25" s="12"/>
      <c r="J25" s="16"/>
      <c r="K25" s="16"/>
      <c r="L25" s="16"/>
      <c r="M25" s="16"/>
      <c r="N25" s="16"/>
      <c r="O25" s="16"/>
      <c r="P25" s="12"/>
      <c r="Q25" s="12"/>
      <c r="R25" s="12"/>
      <c r="S25" s="17"/>
      <c r="T25" s="17"/>
      <c r="U25" s="17"/>
      <c r="V25" s="31"/>
      <c r="W25" s="8"/>
      <c r="X25" s="62"/>
    </row>
    <row r="26" spans="2:30" customFormat="1" ht="21" customHeight="1"/>
    <row r="27" spans="2:30" customFormat="1" ht="23" customHeight="1">
      <c r="B27" s="222" t="s">
        <v>48</v>
      </c>
      <c r="C27" s="223"/>
      <c r="D27" s="75" t="s">
        <v>47</v>
      </c>
      <c r="E27" s="226" t="s">
        <v>6</v>
      </c>
      <c r="F27" s="227"/>
      <c r="G27" s="228"/>
      <c r="H27" s="76" t="s">
        <v>57</v>
      </c>
      <c r="I27" s="77"/>
      <c r="J27" s="224" t="s">
        <v>48</v>
      </c>
      <c r="K27" s="225"/>
      <c r="L27" s="225"/>
      <c r="M27" s="82" t="s">
        <v>47</v>
      </c>
      <c r="N27" s="229" t="s">
        <v>6</v>
      </c>
      <c r="O27" s="230"/>
      <c r="P27" s="230"/>
      <c r="Q27" s="231"/>
      <c r="R27" s="229" t="s">
        <v>57</v>
      </c>
      <c r="S27" s="232"/>
      <c r="T27" s="73"/>
      <c r="U27" s="73"/>
      <c r="V27" s="73"/>
      <c r="X27" s="4"/>
      <c r="Y27" s="4"/>
      <c r="Z27" s="4"/>
      <c r="AA27" s="1"/>
      <c r="AC27" s="44"/>
      <c r="AD27" s="44"/>
    </row>
    <row r="28" spans="2:30" s="6" customFormat="1" ht="20" customHeight="1">
      <c r="B28" s="198" t="s">
        <v>49</v>
      </c>
      <c r="C28" s="199"/>
      <c r="D28" s="153">
        <v>1972001</v>
      </c>
      <c r="E28" s="193" t="s">
        <v>72</v>
      </c>
      <c r="F28" s="194"/>
      <c r="G28" s="195"/>
      <c r="H28" s="78" t="s">
        <v>65</v>
      </c>
      <c r="I28" s="79"/>
      <c r="J28" s="200" t="s">
        <v>50</v>
      </c>
      <c r="K28" s="201"/>
      <c r="L28" s="201"/>
      <c r="M28" s="149">
        <v>1960001</v>
      </c>
      <c r="N28" s="189" t="s">
        <v>73</v>
      </c>
      <c r="O28" s="190"/>
      <c r="P28" s="190"/>
      <c r="Q28" s="191"/>
      <c r="R28" s="189" t="s">
        <v>60</v>
      </c>
      <c r="S28" s="192"/>
      <c r="AA28" s="1"/>
      <c r="AC28" s="74"/>
      <c r="AD28" s="74"/>
    </row>
    <row r="29" spans="2:30" s="6" customFormat="1" ht="21" customHeight="1">
      <c r="B29" s="198" t="s">
        <v>51</v>
      </c>
      <c r="C29" s="199"/>
      <c r="D29" s="153">
        <v>1979002</v>
      </c>
      <c r="E29" s="193" t="s">
        <v>69</v>
      </c>
      <c r="F29" s="194"/>
      <c r="G29" s="195"/>
      <c r="H29" s="78" t="s">
        <v>70</v>
      </c>
      <c r="I29" s="79"/>
      <c r="J29" s="200" t="s">
        <v>52</v>
      </c>
      <c r="K29" s="201"/>
      <c r="L29" s="201"/>
      <c r="M29" s="150">
        <v>1971003</v>
      </c>
      <c r="N29" s="189" t="s">
        <v>84</v>
      </c>
      <c r="O29" s="190"/>
      <c r="P29" s="190"/>
      <c r="Q29" s="191"/>
      <c r="R29" s="189" t="s">
        <v>63</v>
      </c>
      <c r="S29" s="192"/>
      <c r="AC29" s="74"/>
      <c r="AD29" s="74"/>
    </row>
    <row r="30" spans="2:30" s="6" customFormat="1" ht="19" customHeight="1">
      <c r="B30" s="198" t="s">
        <v>51</v>
      </c>
      <c r="C30" s="199"/>
      <c r="D30" s="153">
        <v>1961006</v>
      </c>
      <c r="E30" s="193" t="s">
        <v>89</v>
      </c>
      <c r="F30" s="194"/>
      <c r="G30" s="195"/>
      <c r="H30" s="78" t="s">
        <v>60</v>
      </c>
      <c r="I30" s="79"/>
      <c r="J30" s="200" t="s">
        <v>52</v>
      </c>
      <c r="K30" s="201"/>
      <c r="L30" s="201"/>
      <c r="M30" s="150">
        <v>1993011</v>
      </c>
      <c r="N30" s="189" t="s">
        <v>81</v>
      </c>
      <c r="O30" s="190"/>
      <c r="P30" s="190"/>
      <c r="Q30" s="191"/>
      <c r="R30" s="189" t="s">
        <v>66</v>
      </c>
      <c r="S30" s="192"/>
      <c r="AC30" s="74"/>
      <c r="AD30" s="74"/>
    </row>
    <row r="31" spans="2:30" s="6" customFormat="1" ht="21" customHeight="1">
      <c r="B31" s="198" t="s">
        <v>51</v>
      </c>
      <c r="C31" s="199"/>
      <c r="D31" s="153">
        <v>1944002</v>
      </c>
      <c r="E31" s="193" t="s">
        <v>86</v>
      </c>
      <c r="F31" s="194"/>
      <c r="G31" s="195"/>
      <c r="H31" s="78" t="s">
        <v>64</v>
      </c>
      <c r="I31" s="79"/>
      <c r="J31" s="200" t="s">
        <v>53</v>
      </c>
      <c r="K31" s="201"/>
      <c r="L31" s="201"/>
      <c r="M31" s="150">
        <v>1965007</v>
      </c>
      <c r="N31" s="189" t="s">
        <v>87</v>
      </c>
      <c r="O31" s="190"/>
      <c r="P31" s="190"/>
      <c r="Q31" s="191"/>
      <c r="R31" s="189" t="s">
        <v>60</v>
      </c>
      <c r="S31" s="192"/>
      <c r="Y31" s="6" t="s">
        <v>20</v>
      </c>
      <c r="AC31" s="74"/>
      <c r="AD31" s="74"/>
    </row>
    <row r="32" spans="2:30" s="6" customFormat="1" ht="20" customHeight="1">
      <c r="B32" s="198" t="s">
        <v>51</v>
      </c>
      <c r="C32" s="199"/>
      <c r="D32" s="153"/>
      <c r="E32" s="193"/>
      <c r="F32" s="194"/>
      <c r="G32" s="195"/>
      <c r="H32" s="78"/>
      <c r="I32" s="79"/>
      <c r="J32" s="200" t="s">
        <v>56</v>
      </c>
      <c r="K32" s="201"/>
      <c r="L32" s="201"/>
      <c r="M32" s="150">
        <v>1947002</v>
      </c>
      <c r="N32" s="189" t="s">
        <v>68</v>
      </c>
      <c r="O32" s="190"/>
      <c r="P32" s="190"/>
      <c r="Q32" s="191"/>
      <c r="R32" s="189" t="s">
        <v>62</v>
      </c>
      <c r="S32" s="192"/>
      <c r="AC32" s="74"/>
      <c r="AD32" s="74"/>
    </row>
    <row r="33" spans="2:30" ht="19" customHeight="1">
      <c r="B33" s="198" t="s">
        <v>51</v>
      </c>
      <c r="C33" s="199"/>
      <c r="D33" s="153"/>
      <c r="E33" s="193"/>
      <c r="F33" s="194"/>
      <c r="G33" s="195"/>
      <c r="H33" s="78"/>
      <c r="J33" s="200" t="s">
        <v>56</v>
      </c>
      <c r="K33" s="201"/>
      <c r="L33" s="201"/>
      <c r="M33" s="150">
        <v>1952001</v>
      </c>
      <c r="N33" s="189" t="s">
        <v>77</v>
      </c>
      <c r="O33" s="190"/>
      <c r="P33" s="190"/>
      <c r="Q33" s="191"/>
      <c r="R33" s="189" t="s">
        <v>60</v>
      </c>
      <c r="S33" s="192"/>
      <c r="T33" s="4"/>
      <c r="U33" s="4"/>
      <c r="V33" s="4"/>
      <c r="AC33" s="3"/>
      <c r="AD33" s="3"/>
    </row>
    <row r="34" spans="2:30" ht="20" customHeight="1">
      <c r="B34" s="198" t="s">
        <v>55</v>
      </c>
      <c r="C34" s="199"/>
      <c r="D34" s="153">
        <v>1961001</v>
      </c>
      <c r="E34" s="193" t="s">
        <v>75</v>
      </c>
      <c r="F34" s="194"/>
      <c r="G34" s="195"/>
      <c r="H34" s="78" t="s">
        <v>63</v>
      </c>
      <c r="J34" s="200" t="s">
        <v>54</v>
      </c>
      <c r="K34" s="201"/>
      <c r="L34" s="201"/>
      <c r="M34" s="150"/>
      <c r="N34" s="189"/>
      <c r="O34" s="190"/>
      <c r="P34" s="190"/>
      <c r="Q34" s="191"/>
      <c r="R34" s="189"/>
      <c r="S34" s="192"/>
      <c r="T34" s="4"/>
      <c r="U34" s="4"/>
      <c r="V34" s="4"/>
      <c r="AC34" s="3"/>
      <c r="AD34" s="3"/>
    </row>
    <row r="35" spans="2:30" ht="20" customHeight="1">
      <c r="B35" s="212"/>
      <c r="C35" s="213"/>
      <c r="D35" s="154"/>
      <c r="E35" s="216"/>
      <c r="F35" s="217"/>
      <c r="G35" s="218"/>
      <c r="H35" s="80"/>
      <c r="J35" s="214" t="s">
        <v>54</v>
      </c>
      <c r="K35" s="215"/>
      <c r="L35" s="215"/>
      <c r="M35" s="151"/>
      <c r="N35" s="219"/>
      <c r="O35" s="220"/>
      <c r="P35" s="220"/>
      <c r="Q35" s="221"/>
      <c r="R35" s="219"/>
      <c r="S35" s="242"/>
      <c r="T35" s="4"/>
      <c r="U35" s="4"/>
      <c r="V35" s="4"/>
      <c r="AC35" s="3"/>
      <c r="AD35" s="3"/>
    </row>
    <row r="36" spans="2:30" ht="20" customHeight="1">
      <c r="B36" s="198"/>
      <c r="C36" s="199"/>
      <c r="D36" s="153"/>
      <c r="E36" s="193"/>
      <c r="F36" s="194"/>
      <c r="G36" s="195"/>
      <c r="H36" s="78"/>
      <c r="J36" s="200" t="s">
        <v>54</v>
      </c>
      <c r="K36" s="201"/>
      <c r="L36" s="201"/>
      <c r="M36" s="150"/>
      <c r="N36" s="189"/>
      <c r="O36" s="190"/>
      <c r="P36" s="190"/>
      <c r="Q36" s="191"/>
      <c r="R36" s="189"/>
      <c r="S36" s="192"/>
      <c r="T36" s="4"/>
      <c r="U36" s="4"/>
      <c r="V36" s="4"/>
      <c r="AC36" s="3"/>
      <c r="AD36" s="3"/>
    </row>
    <row r="37" spans="2:30" ht="20" customHeight="1">
      <c r="B37" s="202"/>
      <c r="C37" s="203"/>
      <c r="D37" s="155"/>
      <c r="E37" s="206"/>
      <c r="F37" s="207"/>
      <c r="G37" s="208"/>
      <c r="H37" s="81"/>
      <c r="J37" s="204"/>
      <c r="K37" s="205"/>
      <c r="L37" s="205"/>
      <c r="M37" s="152"/>
      <c r="N37" s="209"/>
      <c r="O37" s="210"/>
      <c r="P37" s="210"/>
      <c r="Q37" s="211"/>
      <c r="R37" s="209"/>
      <c r="S37" s="243"/>
      <c r="T37" s="4"/>
      <c r="U37" s="4"/>
      <c r="V37" s="4"/>
      <c r="AC37" s="3"/>
      <c r="AD37" s="3"/>
    </row>
    <row r="38" spans="2:30" ht="19" customHeight="1">
      <c r="B38" s="196"/>
      <c r="C38" s="196"/>
      <c r="D38" s="197"/>
      <c r="E38" s="197"/>
      <c r="F38" s="197"/>
      <c r="G38" s="197"/>
      <c r="H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4"/>
      <c r="U38" s="4"/>
      <c r="V38" s="4"/>
      <c r="AC38" s="3"/>
      <c r="AD38" s="3"/>
    </row>
    <row r="39" spans="2:30" ht="18" customHeight="1">
      <c r="B39" s="183" t="s">
        <v>58</v>
      </c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5"/>
      <c r="T39" s="4"/>
      <c r="U39" s="4"/>
      <c r="V39" s="4"/>
      <c r="AC39" s="3"/>
      <c r="AD39" s="3"/>
    </row>
    <row r="40" spans="2:30" ht="18" customHeight="1">
      <c r="B40" s="186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8"/>
      <c r="T40" s="4"/>
      <c r="U40" s="4"/>
      <c r="V40" s="4"/>
      <c r="AC40" s="3"/>
      <c r="AD40" s="3"/>
    </row>
  </sheetData>
  <mergeCells count="69">
    <mergeCell ref="B27:C27"/>
    <mergeCell ref="J27:L27"/>
    <mergeCell ref="E27:G27"/>
    <mergeCell ref="N27:Q27"/>
    <mergeCell ref="R27:S27"/>
    <mergeCell ref="B7:B8"/>
    <mergeCell ref="D5:H5"/>
    <mergeCell ref="H1:R1"/>
    <mergeCell ref="H2:R2"/>
    <mergeCell ref="J5:M5"/>
    <mergeCell ref="O5:R5"/>
    <mergeCell ref="O38:S38"/>
    <mergeCell ref="R28:S28"/>
    <mergeCell ref="R29:S29"/>
    <mergeCell ref="R30:S30"/>
    <mergeCell ref="R31:S31"/>
    <mergeCell ref="N35:Q35"/>
    <mergeCell ref="R32:S32"/>
    <mergeCell ref="R33:S33"/>
    <mergeCell ref="N34:Q34"/>
    <mergeCell ref="R34:S34"/>
    <mergeCell ref="B29:C29"/>
    <mergeCell ref="J29:L29"/>
    <mergeCell ref="E29:G29"/>
    <mergeCell ref="N29:Q29"/>
    <mergeCell ref="B28:C28"/>
    <mergeCell ref="J28:L28"/>
    <mergeCell ref="E28:G28"/>
    <mergeCell ref="N28:Q28"/>
    <mergeCell ref="B31:C31"/>
    <mergeCell ref="J31:L31"/>
    <mergeCell ref="E31:G31"/>
    <mergeCell ref="N31:Q31"/>
    <mergeCell ref="B30:C30"/>
    <mergeCell ref="J30:L30"/>
    <mergeCell ref="E30:G30"/>
    <mergeCell ref="N30:Q30"/>
    <mergeCell ref="B32:C32"/>
    <mergeCell ref="J32:L32"/>
    <mergeCell ref="E32:G32"/>
    <mergeCell ref="N32:Q32"/>
    <mergeCell ref="B33:C33"/>
    <mergeCell ref="J33:L33"/>
    <mergeCell ref="E33:G33"/>
    <mergeCell ref="N33:Q33"/>
    <mergeCell ref="B36:C36"/>
    <mergeCell ref="J36:L36"/>
    <mergeCell ref="B34:C34"/>
    <mergeCell ref="J34:L34"/>
    <mergeCell ref="B35:C35"/>
    <mergeCell ref="J35:L35"/>
    <mergeCell ref="E35:G35"/>
    <mergeCell ref="E34:G34"/>
    <mergeCell ref="B39:S39"/>
    <mergeCell ref="B40:S40"/>
    <mergeCell ref="R35:S35"/>
    <mergeCell ref="E36:G36"/>
    <mergeCell ref="N36:Q36"/>
    <mergeCell ref="R36:S36"/>
    <mergeCell ref="E37:G37"/>
    <mergeCell ref="N37:Q37"/>
    <mergeCell ref="R37:S37"/>
    <mergeCell ref="B38:C38"/>
    <mergeCell ref="D38:E38"/>
    <mergeCell ref="F38:H38"/>
    <mergeCell ref="J38:L38"/>
    <mergeCell ref="M38:N38"/>
    <mergeCell ref="B37:C37"/>
    <mergeCell ref="J37:L37"/>
  </mergeCells>
  <conditionalFormatting sqref="J9:O12 J14:O20 J22:O23">
    <cfRule type="cellIs" dxfId="39" priority="7" stopIfTrue="1" operator="between">
      <formula>1</formula>
      <formula>300</formula>
    </cfRule>
    <cfRule type="cellIs" dxfId="38" priority="8" stopIfTrue="1" operator="lessThanOrEqual">
      <formula>0</formula>
    </cfRule>
  </conditionalFormatting>
  <conditionalFormatting sqref="J13:O13">
    <cfRule type="cellIs" dxfId="37" priority="5" stopIfTrue="1" operator="between">
      <formula>1</formula>
      <formula>300</formula>
    </cfRule>
    <cfRule type="cellIs" dxfId="36" priority="6" stopIfTrue="1" operator="lessThanOrEqual">
      <formula>0</formula>
    </cfRule>
  </conditionalFormatting>
  <conditionalFormatting sqref="J21:O21">
    <cfRule type="cellIs" dxfId="35" priority="3" stopIfTrue="1" operator="between">
      <formula>1</formula>
      <formula>300</formula>
    </cfRule>
    <cfRule type="cellIs" dxfId="34" priority="4" stopIfTrue="1" operator="lessThanOrEqual">
      <formula>0</formula>
    </cfRule>
  </conditionalFormatting>
  <conditionalFormatting sqref="J24:O24">
    <cfRule type="cellIs" dxfId="33" priority="1" stopIfTrue="1" operator="between">
      <formula>1</formula>
      <formula>300</formula>
    </cfRule>
    <cfRule type="cellIs" dxfId="32" priority="2" stopIfTrue="1" operator="lessThanOrEqual">
      <formula>0</formula>
    </cfRule>
  </conditionalFormatting>
  <dataValidations count="4">
    <dataValidation type="list" allowBlank="1" showInputMessage="1" showErrorMessage="1" sqref="E20:E24" xr:uid="{88DD9672-C045-3E4E-B7A9-C58BEE51C266}">
      <formula1>"UM,JM,SM,UK,JK,SK,M35,M40,M45,M50,M55,M60,M65,M70,M75,M80,M85,M90,K35,K40,K45,K50,K55,K60,K65,K70,K75,K80,K85,K90"</formula1>
    </dataValidation>
    <dataValidation type="list" allowBlank="1" showInputMessage="1" showErrorMessage="1" sqref="C20:C24" xr:uid="{A842E2ED-BC04-5E4A-A233-8D00D68F8366}">
      <formula1>"40,45,49,55,59,64,71,76,81,+81,87,+87,49,55,61,67,73,81,89,96,102,+102,,109,+109"</formula1>
    </dataValidation>
    <dataValidation type="list" allowBlank="1" showInputMessage="1" showErrorMessage="1" sqref="B28:C37 J28:L37" xr:uid="{ADFC9803-5F40-564B-BF4E-943AC1640588}">
      <formula1>"Dommer,Stevnets leder,Jury,Sekretær,Speaker,Teknisk kontrollør, Chief Marshall,Tidtaker"</formula1>
    </dataValidation>
    <dataValidation type="list" allowBlank="1" showInputMessage="1" showErrorMessage="1" sqref="D5:H5" xr:uid="{0835D818-DFD0-7C43-A48F-67434B9E7B5C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</dataValidations>
  <pageMargins left="0.27559055118110198" right="0.35433070866141703" top="0.27559055118110198" bottom="0.27559055118110198" header="0.5" footer="0.5"/>
  <pageSetup paperSize="9" scale="61" orientation="landscape" horizontalDpi="360" verticalDpi="360" copies="4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E7EC5-60DD-B146-B133-4EDFC5195E51}">
  <sheetPr>
    <pageSetUpPr autoPageBreaks="0" fitToPage="1"/>
  </sheetPr>
  <dimension ref="B1:AD40"/>
  <sheetViews>
    <sheetView showGridLines="0" showRowColHeaders="0" showZeros="0" showOutlineSymbols="0" zoomScaleNormal="100" zoomScaleSheetLayoutView="75" zoomScalePageLayoutView="92" workbookViewId="0">
      <selection activeCell="B9" sqref="B9"/>
    </sheetView>
  </sheetViews>
  <sheetFormatPr baseColWidth="10" defaultColWidth="9.1640625" defaultRowHeight="13"/>
  <cols>
    <col min="1" max="1" width="9.1640625" style="4"/>
    <col min="2" max="2" width="10.1640625" style="4" customWidth="1"/>
    <col min="3" max="3" width="6.33203125" style="1" customWidth="1"/>
    <col min="4" max="4" width="8.33203125" style="1" customWidth="1"/>
    <col min="5" max="5" width="6.33203125" style="2" customWidth="1"/>
    <col min="6" max="6" width="10.6640625" style="3" customWidth="1"/>
    <col min="7" max="7" width="3.83203125" style="3" customWidth="1"/>
    <col min="8" max="8" width="24.83203125" style="4" customWidth="1"/>
    <col min="9" max="9" width="20.33203125" style="4" customWidth="1"/>
    <col min="10" max="12" width="7.1640625" style="4" customWidth="1"/>
    <col min="13" max="13" width="8.83203125" style="4" customWidth="1"/>
    <col min="14" max="15" width="7.1640625" style="4" customWidth="1"/>
    <col min="16" max="18" width="7.6640625" style="4" customWidth="1"/>
    <col min="19" max="20" width="10.6640625" style="5" customWidth="1"/>
    <col min="21" max="22" width="5.6640625" style="5" customWidth="1"/>
    <col min="23" max="23" width="14.1640625" style="4" customWidth="1"/>
    <col min="24" max="24" width="11.1640625" style="4" hidden="1" customWidth="1"/>
    <col min="25" max="30" width="9.1640625" style="4" hidden="1" customWidth="1"/>
    <col min="31" max="16384" width="9.1640625" style="4"/>
  </cols>
  <sheetData>
    <row r="1" spans="2:30" s="48" customFormat="1" ht="43.5" customHeight="1">
      <c r="C1" s="45"/>
      <c r="D1" s="45"/>
      <c r="E1" s="46"/>
      <c r="F1" s="45"/>
      <c r="G1" s="45"/>
      <c r="H1" s="235" t="s">
        <v>32</v>
      </c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47"/>
      <c r="T1" s="47"/>
      <c r="U1" s="47"/>
      <c r="V1" s="47"/>
    </row>
    <row r="2" spans="2:30" s="48" customFormat="1" ht="24.75" customHeight="1">
      <c r="C2" s="45"/>
      <c r="D2" s="45"/>
      <c r="E2" s="46"/>
      <c r="F2" s="45"/>
      <c r="G2" s="45"/>
      <c r="H2" s="236" t="s">
        <v>33</v>
      </c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47"/>
      <c r="T2" s="47"/>
      <c r="U2" s="47"/>
      <c r="V2" s="47"/>
    </row>
    <row r="3" spans="2:30" s="48" customFormat="1">
      <c r="C3" s="45"/>
      <c r="D3" s="45"/>
      <c r="E3" s="46"/>
      <c r="F3" s="45"/>
      <c r="G3" s="45"/>
      <c r="H3" s="49"/>
      <c r="I3" s="49"/>
      <c r="J3" s="45"/>
      <c r="K3" s="50"/>
      <c r="L3" s="45"/>
      <c r="M3" s="45"/>
      <c r="N3" s="45"/>
      <c r="O3" s="45"/>
      <c r="P3" s="45"/>
      <c r="Q3" s="45"/>
      <c r="R3" s="45"/>
      <c r="S3" s="47"/>
      <c r="T3" s="47"/>
      <c r="U3" s="47"/>
      <c r="V3" s="47"/>
    </row>
    <row r="4" spans="2:30" s="48" customFormat="1" ht="12" customHeight="1">
      <c r="C4" s="45"/>
      <c r="D4" s="45"/>
      <c r="E4" s="46"/>
      <c r="F4" s="45"/>
      <c r="G4" s="45"/>
      <c r="H4" s="49"/>
      <c r="I4" s="49"/>
      <c r="J4" s="45"/>
      <c r="K4" s="50"/>
      <c r="L4" s="45"/>
      <c r="M4" s="45"/>
      <c r="N4" s="45"/>
      <c r="O4" s="45"/>
      <c r="P4" s="45"/>
      <c r="Q4" s="45"/>
      <c r="R4" s="45"/>
      <c r="S4" s="47"/>
      <c r="T4" s="47"/>
      <c r="U4" s="47"/>
      <c r="V4" s="47"/>
    </row>
    <row r="5" spans="2:30" s="40" customFormat="1" ht="16">
      <c r="C5" s="44" t="s">
        <v>27</v>
      </c>
      <c r="D5" s="241" t="s">
        <v>59</v>
      </c>
      <c r="E5" s="241"/>
      <c r="F5" s="241"/>
      <c r="G5" s="241"/>
      <c r="H5" s="241"/>
      <c r="I5" s="38" t="s">
        <v>0</v>
      </c>
      <c r="J5" s="238" t="s">
        <v>60</v>
      </c>
      <c r="K5" s="238"/>
      <c r="L5" s="238"/>
      <c r="M5" s="238"/>
      <c r="N5" s="38" t="s">
        <v>1</v>
      </c>
      <c r="O5" s="240" t="s">
        <v>61</v>
      </c>
      <c r="P5" s="240"/>
      <c r="Q5" s="240"/>
      <c r="R5" s="240"/>
      <c r="S5" s="38" t="s">
        <v>2</v>
      </c>
      <c r="T5" s="51">
        <v>44989</v>
      </c>
      <c r="U5" s="52" t="s">
        <v>26</v>
      </c>
      <c r="V5" s="53">
        <v>5</v>
      </c>
    </row>
    <row r="6" spans="2:30" s="48" customFormat="1">
      <c r="C6" s="45"/>
      <c r="D6" s="45"/>
      <c r="E6" s="46"/>
      <c r="F6" s="45"/>
      <c r="G6" s="45"/>
      <c r="H6" s="49"/>
      <c r="I6" s="49"/>
      <c r="J6" s="45"/>
      <c r="K6" s="50"/>
      <c r="L6" s="45"/>
      <c r="M6" s="45"/>
      <c r="N6" s="45"/>
      <c r="O6" s="45"/>
      <c r="P6" s="45"/>
      <c r="Q6" s="45"/>
      <c r="R6" s="45"/>
      <c r="S6" s="47"/>
      <c r="T6" s="47"/>
      <c r="U6" s="47"/>
      <c r="V6" s="47"/>
      <c r="Y6" s="4"/>
      <c r="Z6" s="4"/>
      <c r="AA6" s="4"/>
      <c r="AB6" s="63" t="s">
        <v>38</v>
      </c>
      <c r="AC6" s="63" t="s">
        <v>38</v>
      </c>
      <c r="AD6" s="63" t="s">
        <v>38</v>
      </c>
    </row>
    <row r="7" spans="2:30" s="1" customFormat="1">
      <c r="B7" s="233" t="s">
        <v>47</v>
      </c>
      <c r="C7" s="32" t="s">
        <v>3</v>
      </c>
      <c r="D7" s="18" t="s">
        <v>4</v>
      </c>
      <c r="E7" s="19" t="s">
        <v>24</v>
      </c>
      <c r="F7" s="18" t="s">
        <v>5</v>
      </c>
      <c r="G7" s="18" t="s">
        <v>28</v>
      </c>
      <c r="H7" s="18" t="s">
        <v>6</v>
      </c>
      <c r="I7" s="18" t="s">
        <v>7</v>
      </c>
      <c r="J7" s="18"/>
      <c r="K7" s="11" t="s">
        <v>8</v>
      </c>
      <c r="L7" s="11"/>
      <c r="M7" s="18"/>
      <c r="N7" s="11" t="s">
        <v>9</v>
      </c>
      <c r="O7" s="11"/>
      <c r="P7" s="22" t="s">
        <v>10</v>
      </c>
      <c r="Q7" s="29"/>
      <c r="R7" s="18" t="s">
        <v>11</v>
      </c>
      <c r="S7" s="24" t="s">
        <v>12</v>
      </c>
      <c r="T7" s="24" t="s">
        <v>12</v>
      </c>
      <c r="U7" s="24" t="s">
        <v>13</v>
      </c>
      <c r="V7" s="34" t="s">
        <v>19</v>
      </c>
      <c r="W7" s="34" t="s">
        <v>14</v>
      </c>
      <c r="X7" s="3"/>
      <c r="AB7" s="64" t="s">
        <v>39</v>
      </c>
      <c r="AC7" s="64" t="s">
        <v>39</v>
      </c>
      <c r="AD7" s="64" t="s">
        <v>39</v>
      </c>
    </row>
    <row r="8" spans="2:30" s="1" customFormat="1">
      <c r="B8" s="234"/>
      <c r="C8" s="33" t="s">
        <v>15</v>
      </c>
      <c r="D8" s="20" t="s">
        <v>16</v>
      </c>
      <c r="E8" s="21" t="s">
        <v>25</v>
      </c>
      <c r="F8" s="20" t="s">
        <v>21</v>
      </c>
      <c r="G8" s="20" t="s">
        <v>29</v>
      </c>
      <c r="H8" s="20"/>
      <c r="I8" s="20"/>
      <c r="J8" s="27">
        <v>1</v>
      </c>
      <c r="K8" s="28">
        <v>2</v>
      </c>
      <c r="L8" s="26">
        <v>3</v>
      </c>
      <c r="M8" s="27">
        <v>1</v>
      </c>
      <c r="N8" s="28">
        <v>2</v>
      </c>
      <c r="O8" s="26">
        <v>3</v>
      </c>
      <c r="P8" s="23" t="s">
        <v>17</v>
      </c>
      <c r="Q8" s="30"/>
      <c r="R8" s="20" t="s">
        <v>18</v>
      </c>
      <c r="S8" s="25"/>
      <c r="T8" s="25" t="s">
        <v>34</v>
      </c>
      <c r="U8" s="25"/>
      <c r="V8" s="35"/>
      <c r="W8" s="35"/>
      <c r="X8" s="3"/>
      <c r="Y8" s="1" t="s">
        <v>40</v>
      </c>
      <c r="Z8" s="1" t="s">
        <v>30</v>
      </c>
      <c r="AA8" s="3" t="s">
        <v>34</v>
      </c>
      <c r="AB8" s="64" t="s">
        <v>41</v>
      </c>
      <c r="AC8" s="64" t="s">
        <v>42</v>
      </c>
      <c r="AD8" s="64" t="s">
        <v>43</v>
      </c>
    </row>
    <row r="9" spans="2:30" s="10" customFormat="1" ht="20" customHeight="1">
      <c r="B9" s="172">
        <v>1990020</v>
      </c>
      <c r="C9" s="175">
        <v>96</v>
      </c>
      <c r="D9" s="159">
        <v>93.16</v>
      </c>
      <c r="E9" s="160" t="s">
        <v>105</v>
      </c>
      <c r="F9" s="161">
        <v>33140</v>
      </c>
      <c r="G9" s="162">
        <v>3</v>
      </c>
      <c r="H9" s="163" t="s">
        <v>138</v>
      </c>
      <c r="I9" s="163" t="s">
        <v>126</v>
      </c>
      <c r="J9" s="170">
        <v>108</v>
      </c>
      <c r="K9" s="165">
        <v>113</v>
      </c>
      <c r="L9" s="165">
        <v>-118</v>
      </c>
      <c r="M9" s="164">
        <v>135</v>
      </c>
      <c r="N9" s="179">
        <v>142</v>
      </c>
      <c r="O9" s="179">
        <v>-149</v>
      </c>
      <c r="P9" s="129">
        <f t="shared" ref="P9:P24" si="0">IF(MAX(J9:L9)&lt;0,0,TRUNC(MAX(J9:L9)/1)*1)</f>
        <v>113</v>
      </c>
      <c r="Q9" s="129">
        <f t="shared" ref="Q9:Q24" si="1">IF(MAX(M9:O9)&lt;0,0,TRUNC(MAX(M9:O9)/1)*1)</f>
        <v>142</v>
      </c>
      <c r="R9" s="129">
        <f t="shared" ref="R9:R24" si="2">IF(P9=0,0,IF(Q9=0,0,SUM(P9:Q9)))</f>
        <v>255</v>
      </c>
      <c r="S9" s="130">
        <f>IF(R9="","",IF(D9="","",IF((Y9="k"),IF(D9&gt;153.757,R9,IF(D9&lt;28,10^(0.7837004341*LOG10(28/153.757)^2)*R9,10^(0.787004341*LOG10(D9/153.757)^2)*R9)),IF(D9&gt;193.609,R9,IF(D9&lt;32,10^(0.722762521*LOG10(32/193.609)^2)*R9,10^(0.722762521*LOG10(D9/193.609)^2)*R9)))))</f>
        <v>301.64016595564357</v>
      </c>
      <c r="T9" s="130" t="str">
        <f>IF(AA9=1,S9*AD9,"")</f>
        <v/>
      </c>
      <c r="U9" s="131">
        <v>2</v>
      </c>
      <c r="V9" s="131" t="s">
        <v>20</v>
      </c>
      <c r="W9" s="127">
        <f>IF(R9="","",IF(D9="","",IF(Y9="k",IF(D9&gt;153.757,1,IF(D9&lt;28,10^(0.787004341*LOG10(28/153.757)^2),10^(0.787004341*LOG10(D9/153.757)^2))),IF(D9&gt;193.609,1,IF(D9&lt;32,10^(0.722762521*LOG10(32/193.609)^2),10^(0.722762521*LOG10(D9/193.609)^2))))))</f>
        <v>1.182902611590759</v>
      </c>
      <c r="X9" s="61">
        <f>T5</f>
        <v>44989</v>
      </c>
      <c r="Y9" s="66" t="str">
        <f>IF(ISNUMBER(FIND("M",E9)),"m",IF(ISNUMBER(FIND("K",E9)),"k"))</f>
        <v>m</v>
      </c>
      <c r="Z9" s="66">
        <f>IF(OR(F9="",X9=""),0,(YEAR(X9)-YEAR(F9)))</f>
        <v>33</v>
      </c>
      <c r="AA9" s="66">
        <f>IF(Z9&gt;34,1,0)</f>
        <v>0</v>
      </c>
      <c r="AB9" s="10" t="b">
        <f>IF(AA9=1,LOOKUP(Z9,'Meltzer-Faber'!A3:A63,'Meltzer-Faber'!B3:B63))</f>
        <v>0</v>
      </c>
      <c r="AC9" s="10" t="b">
        <f>IF(AA9=1,LOOKUP(Z9,'Meltzer-Faber'!A3:A63,'Meltzer-Faber'!C3:C63))</f>
        <v>0</v>
      </c>
      <c r="AD9" s="10" t="b">
        <f>IF(Y9="m",AB9,IF(Y9="k",AC9,""))</f>
        <v>0</v>
      </c>
    </row>
    <row r="10" spans="2:30" s="10" customFormat="1" ht="20" customHeight="1">
      <c r="B10" s="172">
        <v>1993019</v>
      </c>
      <c r="C10" s="175">
        <v>96</v>
      </c>
      <c r="D10" s="174">
        <v>92.82</v>
      </c>
      <c r="E10" s="160" t="s">
        <v>105</v>
      </c>
      <c r="F10" s="161">
        <v>34330</v>
      </c>
      <c r="G10" s="162">
        <v>2</v>
      </c>
      <c r="H10" s="163" t="s">
        <v>139</v>
      </c>
      <c r="I10" s="163" t="s">
        <v>67</v>
      </c>
      <c r="J10" s="164">
        <v>105</v>
      </c>
      <c r="K10" s="165">
        <v>109</v>
      </c>
      <c r="L10" s="165">
        <v>113</v>
      </c>
      <c r="M10" s="164">
        <v>140</v>
      </c>
      <c r="N10" s="106">
        <v>145</v>
      </c>
      <c r="O10" s="106">
        <v>151</v>
      </c>
      <c r="P10" s="132">
        <f t="shared" si="0"/>
        <v>113</v>
      </c>
      <c r="Q10" s="132">
        <f t="shared" si="1"/>
        <v>151</v>
      </c>
      <c r="R10" s="132">
        <f t="shared" si="2"/>
        <v>264</v>
      </c>
      <c r="S10" s="133">
        <f t="shared" ref="S10:S24" si="3">IF(R10="","",IF(D10="","",IF((Y10="k"),IF(D10&gt;153.757,R10,IF(D10&lt;28,10^(0.7837004341*LOG10(28/153.757)^2)*R10,10^(0.787004341*LOG10(D10/153.757)^2)*R10)),IF(D10&gt;193.609,R10,IF(D10&lt;32,10^(0.722762521*LOG10(32/193.609)^2)*R10,10^(0.722762521*LOG10(D10/193.609)^2)*R10)))))</f>
        <v>312.81240738188922</v>
      </c>
      <c r="T10" s="133" t="str">
        <f t="shared" ref="T10:T24" si="4">IF(AA10=1,S10*AD10,"")</f>
        <v/>
      </c>
      <c r="U10" s="134">
        <v>1</v>
      </c>
      <c r="V10" s="134"/>
      <c r="W10" s="128">
        <f t="shared" ref="W10:W24" si="5">IF(R10="","",IF(D10="","",IF(Y10="k",IF(D10&gt;153.757,1,IF(D10&lt;28,10^(0.787004341*LOG10(28/153.757)^2),10^(0.787004341*LOG10(D10/153.757)^2))),IF(D10&gt;193.609,1,IF(D10&lt;32,10^(0.722762521*LOG10(32/193.609)^2),10^(0.722762521*LOG10(D10/193.609)^2))))))</f>
        <v>1.184895482507156</v>
      </c>
      <c r="X10" s="61">
        <f>T5</f>
        <v>44989</v>
      </c>
      <c r="Y10" s="66" t="str">
        <f t="shared" ref="Y10:Y24" si="6">IF(ISNUMBER(FIND("M",E10)),"m",IF(ISNUMBER(FIND("K",E10)),"k"))</f>
        <v>m</v>
      </c>
      <c r="Z10" s="66">
        <f t="shared" ref="Z10:Z24" si="7">IF(OR(F10="",X10=""),0,(YEAR(X10)-YEAR(F10)))</f>
        <v>30</v>
      </c>
      <c r="AA10" s="66">
        <f t="shared" ref="AA10:AA24" si="8">IF(Z10&gt;34,1,0)</f>
        <v>0</v>
      </c>
      <c r="AB10" s="10" t="b">
        <f>IF(AA10=1,LOOKUP(Z10,'Meltzer-Faber'!A3:A63,'Meltzer-Faber'!B3:B63))</f>
        <v>0</v>
      </c>
      <c r="AC10" s="65" t="b">
        <f>IF(AA10=1,LOOKUP(Z10,'Meltzer-Faber'!A3:A63,'Meltzer-Faber'!C3:C63))</f>
        <v>0</v>
      </c>
      <c r="AD10" s="10" t="b">
        <f t="shared" ref="AD10:AD24" si="9">IF(Y10="m",AB10,IF(Y10="k",AC10,""))</f>
        <v>0</v>
      </c>
    </row>
    <row r="11" spans="2:30" s="10" customFormat="1" ht="20" customHeight="1">
      <c r="B11" s="172">
        <v>1997002</v>
      </c>
      <c r="C11" s="175">
        <v>96</v>
      </c>
      <c r="D11" s="159">
        <v>90.52</v>
      </c>
      <c r="E11" s="160" t="s">
        <v>105</v>
      </c>
      <c r="F11" s="161">
        <v>35645</v>
      </c>
      <c r="G11" s="162">
        <v>1</v>
      </c>
      <c r="H11" s="163" t="s">
        <v>140</v>
      </c>
      <c r="I11" s="163" t="s">
        <v>64</v>
      </c>
      <c r="J11" s="170">
        <v>110</v>
      </c>
      <c r="K11" s="165">
        <v>114</v>
      </c>
      <c r="L11" s="165">
        <v>117</v>
      </c>
      <c r="M11" s="164">
        <v>130</v>
      </c>
      <c r="N11" s="106">
        <v>-135</v>
      </c>
      <c r="O11" s="106">
        <v>-140</v>
      </c>
      <c r="P11" s="132">
        <f t="shared" si="0"/>
        <v>117</v>
      </c>
      <c r="Q11" s="132">
        <f t="shared" si="1"/>
        <v>130</v>
      </c>
      <c r="R11" s="132">
        <f t="shared" si="2"/>
        <v>247</v>
      </c>
      <c r="S11" s="133">
        <f t="shared" si="3"/>
        <v>296.13664716402832</v>
      </c>
      <c r="T11" s="133" t="str">
        <f t="shared" si="4"/>
        <v/>
      </c>
      <c r="U11" s="134">
        <v>3</v>
      </c>
      <c r="V11" s="134"/>
      <c r="W11" s="128">
        <f t="shared" si="5"/>
        <v>1.1989337941863494</v>
      </c>
      <c r="X11" s="61">
        <f>T5</f>
        <v>44989</v>
      </c>
      <c r="Y11" s="66" t="str">
        <f t="shared" si="6"/>
        <v>m</v>
      </c>
      <c r="Z11" s="66">
        <f t="shared" si="7"/>
        <v>26</v>
      </c>
      <c r="AA11" s="66">
        <f t="shared" si="8"/>
        <v>0</v>
      </c>
      <c r="AB11" s="10" t="b">
        <f>IF(AA11=1,LOOKUP(Z11,'Meltzer-Faber'!A3:A63,'Meltzer-Faber'!B3:B63))</f>
        <v>0</v>
      </c>
      <c r="AC11" s="65" t="b">
        <f>IF(AA11=1,LOOKUP(Z11,'Meltzer-Faber'!A3:A63,'Meltzer-Faber'!C3:C63))</f>
        <v>0</v>
      </c>
      <c r="AD11" s="10" t="b">
        <f t="shared" si="9"/>
        <v>0</v>
      </c>
    </row>
    <row r="12" spans="2:30" s="10" customFormat="1" ht="20" customHeight="1">
      <c r="B12" s="172">
        <v>1993012</v>
      </c>
      <c r="C12" s="175">
        <v>102</v>
      </c>
      <c r="D12" s="174">
        <v>99.66</v>
      </c>
      <c r="E12" s="160" t="s">
        <v>105</v>
      </c>
      <c r="F12" s="161">
        <v>34333</v>
      </c>
      <c r="G12" s="162">
        <v>4</v>
      </c>
      <c r="H12" s="163" t="s">
        <v>141</v>
      </c>
      <c r="I12" s="163" t="s">
        <v>129</v>
      </c>
      <c r="J12" s="170">
        <v>113</v>
      </c>
      <c r="K12" s="165">
        <v>-118</v>
      </c>
      <c r="L12" s="165">
        <v>-120</v>
      </c>
      <c r="M12" s="164">
        <v>152</v>
      </c>
      <c r="N12" s="106">
        <v>-164</v>
      </c>
      <c r="O12" s="106">
        <v>164</v>
      </c>
      <c r="P12" s="132">
        <f t="shared" si="0"/>
        <v>113</v>
      </c>
      <c r="Q12" s="132">
        <f t="shared" si="1"/>
        <v>164</v>
      </c>
      <c r="R12" s="132">
        <f t="shared" si="2"/>
        <v>277</v>
      </c>
      <c r="S12" s="133">
        <f t="shared" si="3"/>
        <v>318.12453584287022</v>
      </c>
      <c r="T12" s="133" t="str">
        <f t="shared" si="4"/>
        <v/>
      </c>
      <c r="U12" s="134">
        <v>1</v>
      </c>
      <c r="V12" s="116" t="s">
        <v>159</v>
      </c>
      <c r="W12" s="128">
        <f t="shared" si="5"/>
        <v>1.1484640283136109</v>
      </c>
      <c r="X12" s="61">
        <f>T5</f>
        <v>44989</v>
      </c>
      <c r="Y12" s="66" t="str">
        <f t="shared" si="6"/>
        <v>m</v>
      </c>
      <c r="Z12" s="66">
        <f t="shared" si="7"/>
        <v>30</v>
      </c>
      <c r="AA12" s="66">
        <f t="shared" si="8"/>
        <v>0</v>
      </c>
      <c r="AB12" s="10" t="b">
        <f>IF(AA12=1,LOOKUP(Z12,'Meltzer-Faber'!A3:A63,'Meltzer-Faber'!B3:B63))</f>
        <v>0</v>
      </c>
      <c r="AC12" s="65" t="b">
        <f>IF(AA12=1,LOOKUP(Z12,'Meltzer-Faber'!A3:A63,'Meltzer-Faber'!C3:C63))</f>
        <v>0</v>
      </c>
      <c r="AD12" s="10" t="b">
        <f t="shared" si="9"/>
        <v>0</v>
      </c>
    </row>
    <row r="13" spans="2:30" s="10" customFormat="1" ht="20" customHeight="1">
      <c r="B13" s="172">
        <v>1999004</v>
      </c>
      <c r="C13" s="176">
        <v>102</v>
      </c>
      <c r="D13" s="159">
        <v>98.18</v>
      </c>
      <c r="E13" s="160" t="s">
        <v>105</v>
      </c>
      <c r="F13" s="161">
        <v>36497</v>
      </c>
      <c r="G13" s="162">
        <v>7</v>
      </c>
      <c r="H13" s="163" t="s">
        <v>142</v>
      </c>
      <c r="I13" s="163" t="s">
        <v>60</v>
      </c>
      <c r="J13" s="164">
        <v>115</v>
      </c>
      <c r="K13" s="165">
        <v>-120</v>
      </c>
      <c r="L13" s="165">
        <v>122</v>
      </c>
      <c r="M13" s="164">
        <v>-135</v>
      </c>
      <c r="N13" s="106">
        <v>137</v>
      </c>
      <c r="O13" s="106">
        <v>142</v>
      </c>
      <c r="P13" s="132">
        <f t="shared" si="0"/>
        <v>122</v>
      </c>
      <c r="Q13" s="132">
        <f t="shared" si="1"/>
        <v>142</v>
      </c>
      <c r="R13" s="132">
        <f t="shared" si="2"/>
        <v>264</v>
      </c>
      <c r="S13" s="133">
        <f t="shared" si="3"/>
        <v>305.11304152913249</v>
      </c>
      <c r="T13" s="133" t="str">
        <f t="shared" si="4"/>
        <v/>
      </c>
      <c r="U13" s="134">
        <v>2</v>
      </c>
      <c r="V13" s="134" t="s">
        <v>20</v>
      </c>
      <c r="W13" s="128">
        <f t="shared" si="5"/>
        <v>1.1557312179133807</v>
      </c>
      <c r="X13" s="61">
        <f>T5</f>
        <v>44989</v>
      </c>
      <c r="Y13" s="66" t="str">
        <f t="shared" si="6"/>
        <v>m</v>
      </c>
      <c r="Z13" s="66">
        <f t="shared" si="7"/>
        <v>24</v>
      </c>
      <c r="AA13" s="66">
        <f t="shared" si="8"/>
        <v>0</v>
      </c>
      <c r="AB13" s="10" t="b">
        <f>IF(AA13=1,LOOKUP(Z13,'Meltzer-Faber'!A3:A63,'Meltzer-Faber'!B3:B63))</f>
        <v>0</v>
      </c>
      <c r="AC13" s="65" t="b">
        <f>IF(AA13=1,LOOKUP(Z13,'Meltzer-Faber'!A3:A63,'Meltzer-Faber'!C3:C63))</f>
        <v>0</v>
      </c>
      <c r="AD13" s="10" t="b">
        <f t="shared" si="9"/>
        <v>0</v>
      </c>
    </row>
    <row r="14" spans="2:30" s="10" customFormat="1" ht="20" customHeight="1">
      <c r="B14" s="172">
        <v>1995007</v>
      </c>
      <c r="C14" s="176">
        <v>102</v>
      </c>
      <c r="D14" s="159">
        <v>101.62</v>
      </c>
      <c r="E14" s="160" t="s">
        <v>105</v>
      </c>
      <c r="F14" s="161">
        <v>34936</v>
      </c>
      <c r="G14" s="162">
        <v>6</v>
      </c>
      <c r="H14" s="163" t="s">
        <v>143</v>
      </c>
      <c r="I14" s="163" t="s">
        <v>129</v>
      </c>
      <c r="J14" s="164">
        <v>100</v>
      </c>
      <c r="K14" s="165">
        <v>105</v>
      </c>
      <c r="L14" s="165">
        <v>110</v>
      </c>
      <c r="M14" s="164">
        <v>135</v>
      </c>
      <c r="N14" s="106">
        <v>140</v>
      </c>
      <c r="O14" s="106">
        <v>145</v>
      </c>
      <c r="P14" s="132">
        <f t="shared" si="0"/>
        <v>110</v>
      </c>
      <c r="Q14" s="132">
        <f t="shared" si="1"/>
        <v>145</v>
      </c>
      <c r="R14" s="132">
        <f t="shared" si="2"/>
        <v>255</v>
      </c>
      <c r="S14" s="133">
        <f t="shared" si="3"/>
        <v>290.52469236364021</v>
      </c>
      <c r="T14" s="133" t="str">
        <f t="shared" si="4"/>
        <v/>
      </c>
      <c r="U14" s="134">
        <v>4</v>
      </c>
      <c r="V14" s="134" t="s">
        <v>20</v>
      </c>
      <c r="W14" s="128">
        <f t="shared" si="5"/>
        <v>1.1393125190730988</v>
      </c>
      <c r="X14" s="61">
        <f>T5</f>
        <v>44989</v>
      </c>
      <c r="Y14" s="66" t="str">
        <f t="shared" si="6"/>
        <v>m</v>
      </c>
      <c r="Z14" s="66">
        <f t="shared" si="7"/>
        <v>28</v>
      </c>
      <c r="AA14" s="66">
        <f t="shared" si="8"/>
        <v>0</v>
      </c>
      <c r="AB14" s="10" t="b">
        <f>IF(AA14=1,LOOKUP(Z14,'Meltzer-Faber'!A3:A63,'Meltzer-Faber'!B3:B63))</f>
        <v>0</v>
      </c>
      <c r="AC14" s="65" t="b">
        <f>IF(AA14=1,LOOKUP(Z14,'Meltzer-Faber'!A3:A63,'Meltzer-Faber'!C3:C63))</f>
        <v>0</v>
      </c>
      <c r="AD14" s="10" t="b">
        <f t="shared" si="9"/>
        <v>0</v>
      </c>
    </row>
    <row r="15" spans="2:30" s="10" customFormat="1" ht="20" customHeight="1">
      <c r="B15" s="172">
        <v>1976003</v>
      </c>
      <c r="C15" s="176">
        <v>102</v>
      </c>
      <c r="D15" s="159">
        <v>101.06</v>
      </c>
      <c r="E15" s="160" t="s">
        <v>144</v>
      </c>
      <c r="F15" s="161">
        <v>27849</v>
      </c>
      <c r="G15" s="162">
        <v>5</v>
      </c>
      <c r="H15" s="163" t="s">
        <v>145</v>
      </c>
      <c r="I15" s="163" t="s">
        <v>62</v>
      </c>
      <c r="J15" s="164">
        <v>106</v>
      </c>
      <c r="K15" s="165">
        <v>109</v>
      </c>
      <c r="L15" s="165">
        <v>-112</v>
      </c>
      <c r="M15" s="164">
        <v>143</v>
      </c>
      <c r="N15" s="106">
        <v>147</v>
      </c>
      <c r="O15" s="106">
        <v>-156</v>
      </c>
      <c r="P15" s="132">
        <f t="shared" si="0"/>
        <v>109</v>
      </c>
      <c r="Q15" s="132">
        <f t="shared" si="1"/>
        <v>147</v>
      </c>
      <c r="R15" s="132">
        <f t="shared" si="2"/>
        <v>256</v>
      </c>
      <c r="S15" s="133">
        <f t="shared" si="3"/>
        <v>292.31975263946458</v>
      </c>
      <c r="T15" s="133">
        <f t="shared" si="4"/>
        <v>360.43025500445987</v>
      </c>
      <c r="U15" s="134">
        <v>3</v>
      </c>
      <c r="V15" s="134"/>
      <c r="W15" s="128">
        <f t="shared" si="5"/>
        <v>1.1418740337479085</v>
      </c>
      <c r="X15" s="61">
        <f>T5</f>
        <v>44989</v>
      </c>
      <c r="Y15" s="66" t="str">
        <f t="shared" si="6"/>
        <v>m</v>
      </c>
      <c r="Z15" s="66">
        <f t="shared" si="7"/>
        <v>47</v>
      </c>
      <c r="AA15" s="66">
        <f t="shared" si="8"/>
        <v>1</v>
      </c>
      <c r="AB15" s="10">
        <f>IF(AA15=1,LOOKUP(Z15,'Meltzer-Faber'!A3:A63,'Meltzer-Faber'!B3:B63))</f>
        <v>1.2330000000000001</v>
      </c>
      <c r="AC15" s="65">
        <f>IF(AA15=1,LOOKUP(Z15,'Meltzer-Faber'!A3:A63,'Meltzer-Faber'!C3:C63))</f>
        <v>1.2649999999999999</v>
      </c>
      <c r="AD15" s="10">
        <f t="shared" si="9"/>
        <v>1.2330000000000001</v>
      </c>
    </row>
    <row r="16" spans="2:30" s="10" customFormat="1" ht="20" customHeight="1">
      <c r="B16" s="138"/>
      <c r="C16" s="99"/>
      <c r="D16" s="100"/>
      <c r="E16" s="101"/>
      <c r="F16" s="102"/>
      <c r="G16" s="103"/>
      <c r="H16" s="142"/>
      <c r="I16" s="105"/>
      <c r="J16" s="106"/>
      <c r="K16" s="107"/>
      <c r="L16" s="107"/>
      <c r="M16" s="107"/>
      <c r="N16" s="107"/>
      <c r="O16" s="107"/>
      <c r="P16" s="132">
        <f t="shared" si="0"/>
        <v>0</v>
      </c>
      <c r="Q16" s="132">
        <f t="shared" si="1"/>
        <v>0</v>
      </c>
      <c r="R16" s="132">
        <f t="shared" si="2"/>
        <v>0</v>
      </c>
      <c r="S16" s="133" t="str">
        <f t="shared" si="3"/>
        <v/>
      </c>
      <c r="T16" s="133" t="str">
        <f t="shared" si="4"/>
        <v/>
      </c>
      <c r="U16" s="134"/>
      <c r="V16" s="134"/>
      <c r="W16" s="128" t="str">
        <f t="shared" si="5"/>
        <v/>
      </c>
      <c r="X16" s="61">
        <f>T5</f>
        <v>44989</v>
      </c>
      <c r="Y16" s="66" t="b">
        <f t="shared" si="6"/>
        <v>0</v>
      </c>
      <c r="Z16" s="66">
        <f t="shared" si="7"/>
        <v>0</v>
      </c>
      <c r="AA16" s="66">
        <f t="shared" si="8"/>
        <v>0</v>
      </c>
      <c r="AB16" s="10" t="b">
        <f>IF(AA16=1,LOOKUP(Z16,'Meltzer-Faber'!A3:A63,'Meltzer-Faber'!B3:B63))</f>
        <v>0</v>
      </c>
      <c r="AC16" s="65" t="b">
        <f>IF(AA16=1,LOOKUP(Z16,'Meltzer-Faber'!A3:A63,'Meltzer-Faber'!C3:C63))</f>
        <v>0</v>
      </c>
      <c r="AD16" s="10" t="str">
        <f t="shared" si="9"/>
        <v/>
      </c>
    </row>
    <row r="17" spans="2:30" s="10" customFormat="1" ht="20" customHeight="1">
      <c r="B17" s="138"/>
      <c r="C17" s="99"/>
      <c r="D17" s="100"/>
      <c r="E17" s="101"/>
      <c r="F17" s="102"/>
      <c r="G17" s="103"/>
      <c r="H17" s="104"/>
      <c r="I17" s="105"/>
      <c r="J17" s="106"/>
      <c r="K17" s="107"/>
      <c r="L17" s="107"/>
      <c r="M17" s="107"/>
      <c r="N17" s="107"/>
      <c r="O17" s="107"/>
      <c r="P17" s="132">
        <f t="shared" si="0"/>
        <v>0</v>
      </c>
      <c r="Q17" s="132">
        <f t="shared" si="1"/>
        <v>0</v>
      </c>
      <c r="R17" s="132">
        <f t="shared" si="2"/>
        <v>0</v>
      </c>
      <c r="S17" s="133" t="str">
        <f t="shared" si="3"/>
        <v/>
      </c>
      <c r="T17" s="133" t="str">
        <f t="shared" si="4"/>
        <v/>
      </c>
      <c r="U17" s="134"/>
      <c r="V17" s="134"/>
      <c r="W17" s="128" t="str">
        <f t="shared" si="5"/>
        <v/>
      </c>
      <c r="X17" s="61">
        <f>T5</f>
        <v>44989</v>
      </c>
      <c r="Y17" s="66" t="b">
        <f t="shared" si="6"/>
        <v>0</v>
      </c>
      <c r="Z17" s="66">
        <f t="shared" si="7"/>
        <v>0</v>
      </c>
      <c r="AA17" s="66">
        <f t="shared" si="8"/>
        <v>0</v>
      </c>
      <c r="AB17" s="10" t="b">
        <f>IF(AA17=1,LOOKUP(Z17,'Meltzer-Faber'!A3:A63,'Meltzer-Faber'!B3:B63))</f>
        <v>0</v>
      </c>
      <c r="AC17" s="65" t="b">
        <f>IF(AA17=1,LOOKUP(Z17,'Meltzer-Faber'!A3:A63,'Meltzer-Faber'!C3:C63))</f>
        <v>0</v>
      </c>
      <c r="AD17" s="10" t="str">
        <f t="shared" si="9"/>
        <v/>
      </c>
    </row>
    <row r="18" spans="2:30" s="10" customFormat="1" ht="20" customHeight="1">
      <c r="B18" s="138"/>
      <c r="C18" s="99"/>
      <c r="D18" s="100"/>
      <c r="E18" s="101"/>
      <c r="F18" s="108"/>
      <c r="G18" s="103"/>
      <c r="H18" s="109"/>
      <c r="I18" s="105"/>
      <c r="J18" s="106"/>
      <c r="K18" s="107"/>
      <c r="L18" s="107"/>
      <c r="M18" s="107"/>
      <c r="N18" s="107"/>
      <c r="O18" s="107"/>
      <c r="P18" s="132">
        <f t="shared" si="0"/>
        <v>0</v>
      </c>
      <c r="Q18" s="132">
        <f t="shared" si="1"/>
        <v>0</v>
      </c>
      <c r="R18" s="132">
        <f t="shared" si="2"/>
        <v>0</v>
      </c>
      <c r="S18" s="133" t="str">
        <f t="shared" si="3"/>
        <v/>
      </c>
      <c r="T18" s="133" t="str">
        <f t="shared" si="4"/>
        <v/>
      </c>
      <c r="U18" s="134" t="s">
        <v>20</v>
      </c>
      <c r="V18" s="134" t="s">
        <v>20</v>
      </c>
      <c r="W18" s="128" t="str">
        <f t="shared" si="5"/>
        <v/>
      </c>
      <c r="X18" s="61">
        <f>T5</f>
        <v>44989</v>
      </c>
      <c r="Y18" s="66" t="b">
        <f t="shared" si="6"/>
        <v>0</v>
      </c>
      <c r="Z18" s="66">
        <f t="shared" si="7"/>
        <v>0</v>
      </c>
      <c r="AA18" s="66">
        <f t="shared" si="8"/>
        <v>0</v>
      </c>
      <c r="AB18" s="10" t="b">
        <f>IF(AA18=1,LOOKUP(Z18,'Meltzer-Faber'!A3:A63,'Meltzer-Faber'!B3:B63))</f>
        <v>0</v>
      </c>
      <c r="AC18" s="65" t="b">
        <f>IF(AA18=1,LOOKUP(Z18,'Meltzer-Faber'!A3:A63,'Meltzer-Faber'!C3:C63))</f>
        <v>0</v>
      </c>
      <c r="AD18" s="10" t="str">
        <f t="shared" si="9"/>
        <v/>
      </c>
    </row>
    <row r="19" spans="2:30" s="10" customFormat="1" ht="20" customHeight="1">
      <c r="B19" s="138"/>
      <c r="C19" s="99"/>
      <c r="D19" s="114"/>
      <c r="E19" s="101"/>
      <c r="F19" s="115"/>
      <c r="G19" s="116"/>
      <c r="H19" s="117"/>
      <c r="I19" s="117"/>
      <c r="J19" s="106"/>
      <c r="K19" s="107"/>
      <c r="L19" s="107"/>
      <c r="M19" s="107"/>
      <c r="N19" s="107"/>
      <c r="O19" s="107"/>
      <c r="P19" s="132">
        <f t="shared" si="0"/>
        <v>0</v>
      </c>
      <c r="Q19" s="132">
        <f t="shared" si="1"/>
        <v>0</v>
      </c>
      <c r="R19" s="132">
        <f t="shared" si="2"/>
        <v>0</v>
      </c>
      <c r="S19" s="133" t="str">
        <f t="shared" si="3"/>
        <v/>
      </c>
      <c r="T19" s="133" t="str">
        <f t="shared" si="4"/>
        <v/>
      </c>
      <c r="U19" s="134"/>
      <c r="V19" s="134"/>
      <c r="W19" s="128" t="str">
        <f t="shared" si="5"/>
        <v/>
      </c>
      <c r="X19" s="61">
        <f>T5</f>
        <v>44989</v>
      </c>
      <c r="Y19" s="66" t="b">
        <f t="shared" si="6"/>
        <v>0</v>
      </c>
      <c r="Z19" s="66">
        <f t="shared" si="7"/>
        <v>0</v>
      </c>
      <c r="AA19" s="66">
        <f t="shared" si="8"/>
        <v>0</v>
      </c>
      <c r="AB19" s="10" t="b">
        <f>IF(AA19=1,LOOKUP(Z19,'Meltzer-Faber'!A3:A63,'Meltzer-Faber'!B3:B63))</f>
        <v>0</v>
      </c>
      <c r="AC19" s="65" t="b">
        <f>IF(AA19=1,LOOKUP(Z19,'Meltzer-Faber'!A3:A63,'Meltzer-Faber'!C3:C63))</f>
        <v>0</v>
      </c>
      <c r="AD19" s="10" t="str">
        <f t="shared" si="9"/>
        <v/>
      </c>
    </row>
    <row r="20" spans="2:30" s="10" customFormat="1" ht="20" customHeight="1">
      <c r="B20" s="138"/>
      <c r="C20" s="99"/>
      <c r="D20" s="114"/>
      <c r="E20" s="101"/>
      <c r="F20" s="115"/>
      <c r="G20" s="116"/>
      <c r="H20" s="117"/>
      <c r="I20" s="117"/>
      <c r="J20" s="106"/>
      <c r="K20" s="107"/>
      <c r="L20" s="107"/>
      <c r="M20" s="107"/>
      <c r="N20" s="107"/>
      <c r="O20" s="107"/>
      <c r="P20" s="132">
        <f t="shared" si="0"/>
        <v>0</v>
      </c>
      <c r="Q20" s="132">
        <f t="shared" si="1"/>
        <v>0</v>
      </c>
      <c r="R20" s="132">
        <f t="shared" si="2"/>
        <v>0</v>
      </c>
      <c r="S20" s="133" t="str">
        <f t="shared" si="3"/>
        <v/>
      </c>
      <c r="T20" s="133" t="str">
        <f t="shared" si="4"/>
        <v/>
      </c>
      <c r="U20" s="134"/>
      <c r="V20" s="134"/>
      <c r="W20" s="128" t="str">
        <f t="shared" si="5"/>
        <v/>
      </c>
      <c r="X20" s="61">
        <f>T5</f>
        <v>44989</v>
      </c>
      <c r="Y20" s="66" t="b">
        <f t="shared" si="6"/>
        <v>0</v>
      </c>
      <c r="Z20" s="66">
        <f t="shared" si="7"/>
        <v>0</v>
      </c>
      <c r="AA20" s="66">
        <f t="shared" si="8"/>
        <v>0</v>
      </c>
      <c r="AB20" s="10" t="b">
        <f>IF(AA20=1,LOOKUP(Z20,'Meltzer-Faber'!A3:A63,'Meltzer-Faber'!B3:B63))</f>
        <v>0</v>
      </c>
      <c r="AC20" s="65" t="b">
        <f>IF(AA20=1,LOOKUP(Z20,'Meltzer-Faber'!A3:A63,'Meltzer-Faber'!C3:C63))</f>
        <v>0</v>
      </c>
      <c r="AD20" s="10" t="str">
        <f t="shared" si="9"/>
        <v/>
      </c>
    </row>
    <row r="21" spans="2:30" s="10" customFormat="1" ht="20" customHeight="1">
      <c r="B21" s="138"/>
      <c r="C21" s="99"/>
      <c r="D21" s="114"/>
      <c r="E21" s="101"/>
      <c r="F21" s="115"/>
      <c r="G21" s="116"/>
      <c r="H21" s="117"/>
      <c r="I21" s="117"/>
      <c r="J21" s="106"/>
      <c r="K21" s="107"/>
      <c r="L21" s="107"/>
      <c r="M21" s="107"/>
      <c r="N21" s="107"/>
      <c r="O21" s="107"/>
      <c r="P21" s="132">
        <f t="shared" si="0"/>
        <v>0</v>
      </c>
      <c r="Q21" s="132">
        <f t="shared" si="1"/>
        <v>0</v>
      </c>
      <c r="R21" s="132">
        <f t="shared" si="2"/>
        <v>0</v>
      </c>
      <c r="S21" s="133" t="str">
        <f t="shared" si="3"/>
        <v/>
      </c>
      <c r="T21" s="133" t="str">
        <f t="shared" si="4"/>
        <v/>
      </c>
      <c r="U21" s="134"/>
      <c r="V21" s="134"/>
      <c r="W21" s="128" t="str">
        <f t="shared" si="5"/>
        <v/>
      </c>
      <c r="X21" s="61">
        <f>T5</f>
        <v>44989</v>
      </c>
      <c r="Y21" s="66" t="b">
        <f t="shared" si="6"/>
        <v>0</v>
      </c>
      <c r="Z21" s="66">
        <f t="shared" si="7"/>
        <v>0</v>
      </c>
      <c r="AA21" s="66">
        <f t="shared" si="8"/>
        <v>0</v>
      </c>
      <c r="AB21" s="10" t="b">
        <f>IF(AA21=1,LOOKUP(Z21,'Meltzer-Faber'!A3:A63,'Meltzer-Faber'!B3:B63))</f>
        <v>0</v>
      </c>
      <c r="AC21" s="65" t="b">
        <f>IF(AA21=1,LOOKUP(Z21,'Meltzer-Faber'!A3:A63,'Meltzer-Faber'!C3:C63))</f>
        <v>0</v>
      </c>
      <c r="AD21" s="10" t="str">
        <f t="shared" si="9"/>
        <v/>
      </c>
    </row>
    <row r="22" spans="2:30" s="10" customFormat="1" ht="20" customHeight="1">
      <c r="B22" s="138"/>
      <c r="C22" s="99"/>
      <c r="D22" s="114"/>
      <c r="E22" s="101"/>
      <c r="F22" s="115"/>
      <c r="G22" s="116"/>
      <c r="H22" s="117"/>
      <c r="I22" s="117"/>
      <c r="J22" s="106"/>
      <c r="K22" s="107"/>
      <c r="L22" s="107"/>
      <c r="M22" s="107"/>
      <c r="N22" s="107"/>
      <c r="O22" s="107"/>
      <c r="P22" s="132">
        <f t="shared" si="0"/>
        <v>0</v>
      </c>
      <c r="Q22" s="132">
        <f t="shared" si="1"/>
        <v>0</v>
      </c>
      <c r="R22" s="132">
        <f t="shared" si="2"/>
        <v>0</v>
      </c>
      <c r="S22" s="133" t="str">
        <f t="shared" si="3"/>
        <v/>
      </c>
      <c r="T22" s="133" t="str">
        <f t="shared" si="4"/>
        <v/>
      </c>
      <c r="U22" s="134"/>
      <c r="V22" s="134"/>
      <c r="W22" s="128" t="str">
        <f t="shared" si="5"/>
        <v/>
      </c>
      <c r="X22" s="61">
        <f>T5</f>
        <v>44989</v>
      </c>
      <c r="Y22" s="66" t="b">
        <f t="shared" si="6"/>
        <v>0</v>
      </c>
      <c r="Z22" s="66">
        <f t="shared" si="7"/>
        <v>0</v>
      </c>
      <c r="AA22" s="66">
        <f t="shared" si="8"/>
        <v>0</v>
      </c>
      <c r="AB22" s="10" t="b">
        <f>IF(AA22=1,LOOKUP(Z22,'Meltzer-Faber'!A3:A63,'Meltzer-Faber'!B3:B63))</f>
        <v>0</v>
      </c>
      <c r="AC22" s="65" t="b">
        <f>IF(AA22=1,LOOKUP(Z22,'Meltzer-Faber'!A3:A63,'Meltzer-Faber'!C3:C63))</f>
        <v>0</v>
      </c>
      <c r="AD22" s="10" t="str">
        <f t="shared" si="9"/>
        <v/>
      </c>
    </row>
    <row r="23" spans="2:30" s="10" customFormat="1" ht="20" customHeight="1">
      <c r="B23" s="138"/>
      <c r="C23" s="99"/>
      <c r="D23" s="114"/>
      <c r="E23" s="101"/>
      <c r="F23" s="118"/>
      <c r="G23" s="116"/>
      <c r="H23" s="117"/>
      <c r="I23" s="117"/>
      <c r="J23" s="106"/>
      <c r="K23" s="107"/>
      <c r="L23" s="107"/>
      <c r="M23" s="107"/>
      <c r="N23" s="107"/>
      <c r="O23" s="107"/>
      <c r="P23" s="132">
        <f t="shared" si="0"/>
        <v>0</v>
      </c>
      <c r="Q23" s="132">
        <f t="shared" si="1"/>
        <v>0</v>
      </c>
      <c r="R23" s="132">
        <f t="shared" si="2"/>
        <v>0</v>
      </c>
      <c r="S23" s="133" t="str">
        <f t="shared" si="3"/>
        <v/>
      </c>
      <c r="T23" s="133" t="str">
        <f t="shared" si="4"/>
        <v/>
      </c>
      <c r="U23" s="134"/>
      <c r="V23" s="134"/>
      <c r="W23" s="128" t="str">
        <f t="shared" si="5"/>
        <v/>
      </c>
      <c r="X23" s="61">
        <f>T5</f>
        <v>44989</v>
      </c>
      <c r="Y23" s="66" t="b">
        <f t="shared" si="6"/>
        <v>0</v>
      </c>
      <c r="Z23" s="66">
        <f t="shared" si="7"/>
        <v>0</v>
      </c>
      <c r="AA23" s="66">
        <f t="shared" si="8"/>
        <v>0</v>
      </c>
      <c r="AB23" s="10" t="b">
        <f>IF(AA23=1,LOOKUP(Z23,'Meltzer-Faber'!A3:A63,'Meltzer-Faber'!B3:B63))</f>
        <v>0</v>
      </c>
      <c r="AC23" s="65" t="b">
        <f>IF(AA23=1,LOOKUP(Z23,'Meltzer-Faber'!A3:A63,'Meltzer-Faber'!C3:C63))</f>
        <v>0</v>
      </c>
      <c r="AD23" s="10" t="str">
        <f t="shared" si="9"/>
        <v/>
      </c>
    </row>
    <row r="24" spans="2:30" s="10" customFormat="1" ht="20" customHeight="1">
      <c r="B24" s="139"/>
      <c r="C24" s="148"/>
      <c r="D24" s="143"/>
      <c r="E24" s="121"/>
      <c r="F24" s="144"/>
      <c r="G24" s="145"/>
      <c r="H24" s="146"/>
      <c r="I24" s="146"/>
      <c r="J24" s="125"/>
      <c r="K24" s="126"/>
      <c r="L24" s="126"/>
      <c r="M24" s="126"/>
      <c r="N24" s="126"/>
      <c r="O24" s="126"/>
      <c r="P24" s="135">
        <f t="shared" si="0"/>
        <v>0</v>
      </c>
      <c r="Q24" s="135">
        <f t="shared" si="1"/>
        <v>0</v>
      </c>
      <c r="R24" s="135">
        <f t="shared" si="2"/>
        <v>0</v>
      </c>
      <c r="S24" s="136" t="str">
        <f t="shared" si="3"/>
        <v/>
      </c>
      <c r="T24" s="136" t="str">
        <f t="shared" si="4"/>
        <v/>
      </c>
      <c r="U24" s="137"/>
      <c r="V24" s="137"/>
      <c r="W24" s="128" t="str">
        <f t="shared" si="5"/>
        <v/>
      </c>
      <c r="X24" s="61">
        <f>T5</f>
        <v>44989</v>
      </c>
      <c r="Y24" s="66" t="b">
        <f t="shared" si="6"/>
        <v>0</v>
      </c>
      <c r="Z24" s="66">
        <f t="shared" si="7"/>
        <v>0</v>
      </c>
      <c r="AA24" s="66">
        <f t="shared" si="8"/>
        <v>0</v>
      </c>
      <c r="AB24" s="10" t="b">
        <f>IF(AA24=1,LOOKUP(Z24,'Meltzer-Faber'!A3:A63,'Meltzer-Faber'!B3:B63))</f>
        <v>0</v>
      </c>
      <c r="AC24" s="65" t="b">
        <f>IF(AA24=1,LOOKUP(Z24,'Meltzer-Faber'!A3:A63,'Meltzer-Faber'!C3:C63))</f>
        <v>0</v>
      </c>
      <c r="AD24" s="10" t="str">
        <f t="shared" si="9"/>
        <v/>
      </c>
    </row>
    <row r="25" spans="2:30" s="7" customFormat="1" ht="19" customHeight="1">
      <c r="C25" s="12"/>
      <c r="D25" s="13"/>
      <c r="E25" s="14"/>
      <c r="F25" s="15"/>
      <c r="G25" s="15"/>
      <c r="H25" s="12"/>
      <c r="I25" s="12"/>
      <c r="J25" s="16"/>
      <c r="K25" s="16"/>
      <c r="L25" s="16"/>
      <c r="M25" s="16"/>
      <c r="N25" s="16"/>
      <c r="O25" s="16"/>
      <c r="P25" s="12"/>
      <c r="Q25" s="12"/>
      <c r="R25" s="12"/>
      <c r="S25" s="17"/>
      <c r="T25" s="17"/>
      <c r="U25" s="17"/>
      <c r="V25" s="31"/>
      <c r="W25" s="8"/>
      <c r="X25" s="62"/>
    </row>
    <row r="26" spans="2:30" customFormat="1" ht="21" customHeight="1"/>
    <row r="27" spans="2:30" customFormat="1" ht="23" customHeight="1">
      <c r="B27" s="222" t="s">
        <v>48</v>
      </c>
      <c r="C27" s="223"/>
      <c r="D27" s="75" t="s">
        <v>47</v>
      </c>
      <c r="E27" s="226" t="s">
        <v>6</v>
      </c>
      <c r="F27" s="227"/>
      <c r="G27" s="228"/>
      <c r="H27" s="76" t="s">
        <v>57</v>
      </c>
      <c r="I27" s="77"/>
      <c r="J27" s="224" t="s">
        <v>48</v>
      </c>
      <c r="K27" s="225"/>
      <c r="L27" s="225"/>
      <c r="M27" s="82" t="s">
        <v>47</v>
      </c>
      <c r="N27" s="229" t="s">
        <v>6</v>
      </c>
      <c r="O27" s="230"/>
      <c r="P27" s="230"/>
      <c r="Q27" s="231"/>
      <c r="R27" s="229" t="s">
        <v>57</v>
      </c>
      <c r="S27" s="232"/>
      <c r="T27" s="73"/>
      <c r="U27" s="73"/>
      <c r="V27" s="73"/>
      <c r="X27" s="4"/>
      <c r="Y27" s="4"/>
      <c r="Z27" s="4"/>
      <c r="AA27" s="1"/>
      <c r="AC27" s="44"/>
      <c r="AD27" s="44"/>
    </row>
    <row r="28" spans="2:30" s="6" customFormat="1" ht="20" customHeight="1">
      <c r="B28" s="198" t="s">
        <v>49</v>
      </c>
      <c r="C28" s="199"/>
      <c r="D28" s="153">
        <v>1972001</v>
      </c>
      <c r="E28" s="193" t="s">
        <v>72</v>
      </c>
      <c r="F28" s="194"/>
      <c r="G28" s="195"/>
      <c r="H28" s="78" t="s">
        <v>65</v>
      </c>
      <c r="I28" s="79"/>
      <c r="J28" s="200" t="s">
        <v>50</v>
      </c>
      <c r="K28" s="201"/>
      <c r="L28" s="201"/>
      <c r="M28" s="149">
        <v>1953001</v>
      </c>
      <c r="N28" s="189" t="s">
        <v>88</v>
      </c>
      <c r="O28" s="190"/>
      <c r="P28" s="190"/>
      <c r="Q28" s="191"/>
      <c r="R28" s="189" t="s">
        <v>66</v>
      </c>
      <c r="S28" s="192"/>
      <c r="AA28" s="1"/>
      <c r="AC28" s="74"/>
      <c r="AD28" s="74"/>
    </row>
    <row r="29" spans="2:30" s="6" customFormat="1" ht="21" customHeight="1">
      <c r="B29" s="198" t="s">
        <v>51</v>
      </c>
      <c r="C29" s="199"/>
      <c r="D29" s="153">
        <v>1979002</v>
      </c>
      <c r="E29" s="193" t="s">
        <v>69</v>
      </c>
      <c r="F29" s="194"/>
      <c r="G29" s="195"/>
      <c r="H29" s="78" t="s">
        <v>70</v>
      </c>
      <c r="I29" s="79"/>
      <c r="J29" s="200" t="s">
        <v>52</v>
      </c>
      <c r="K29" s="201"/>
      <c r="L29" s="201"/>
      <c r="M29" s="150">
        <v>1973001</v>
      </c>
      <c r="N29" s="189" t="s">
        <v>85</v>
      </c>
      <c r="O29" s="190"/>
      <c r="P29" s="190"/>
      <c r="Q29" s="191"/>
      <c r="R29" s="189" t="s">
        <v>63</v>
      </c>
      <c r="S29" s="192"/>
      <c r="AC29" s="74"/>
      <c r="AD29" s="74"/>
    </row>
    <row r="30" spans="2:30" s="6" customFormat="1" ht="19" customHeight="1">
      <c r="B30" s="198" t="s">
        <v>51</v>
      </c>
      <c r="C30" s="199"/>
      <c r="D30" s="153">
        <v>1954001</v>
      </c>
      <c r="E30" s="193" t="s">
        <v>157</v>
      </c>
      <c r="F30" s="194"/>
      <c r="G30" s="195"/>
      <c r="H30" s="78" t="s">
        <v>67</v>
      </c>
      <c r="I30" s="79"/>
      <c r="J30" s="200" t="s">
        <v>52</v>
      </c>
      <c r="K30" s="201"/>
      <c r="L30" s="201"/>
      <c r="M30" s="150">
        <v>1955001</v>
      </c>
      <c r="N30" s="189" t="s">
        <v>74</v>
      </c>
      <c r="O30" s="190"/>
      <c r="P30" s="190"/>
      <c r="Q30" s="191"/>
      <c r="R30" s="189" t="s">
        <v>64</v>
      </c>
      <c r="S30" s="192"/>
      <c r="AC30" s="74"/>
      <c r="AD30" s="74"/>
    </row>
    <row r="31" spans="2:30" s="6" customFormat="1" ht="21" customHeight="1">
      <c r="B31" s="198" t="s">
        <v>51</v>
      </c>
      <c r="C31" s="199"/>
      <c r="D31" s="153">
        <v>1991020</v>
      </c>
      <c r="E31" s="193" t="s">
        <v>71</v>
      </c>
      <c r="F31" s="194"/>
      <c r="G31" s="195"/>
      <c r="H31" s="78" t="s">
        <v>60</v>
      </c>
      <c r="I31" s="79"/>
      <c r="J31" s="200" t="s">
        <v>53</v>
      </c>
      <c r="K31" s="201"/>
      <c r="L31" s="201"/>
      <c r="M31" s="150">
        <v>1971003</v>
      </c>
      <c r="N31" s="189" t="s">
        <v>84</v>
      </c>
      <c r="O31" s="190"/>
      <c r="P31" s="190"/>
      <c r="Q31" s="191"/>
      <c r="R31" s="189" t="s">
        <v>63</v>
      </c>
      <c r="S31" s="192"/>
      <c r="Y31" s="6" t="s">
        <v>20</v>
      </c>
      <c r="AC31" s="74"/>
      <c r="AD31" s="74"/>
    </row>
    <row r="32" spans="2:30" s="6" customFormat="1" ht="20" customHeight="1">
      <c r="B32" s="198" t="s">
        <v>51</v>
      </c>
      <c r="C32" s="199"/>
      <c r="D32" s="153"/>
      <c r="E32" s="193"/>
      <c r="F32" s="194"/>
      <c r="G32" s="195"/>
      <c r="H32" s="78"/>
      <c r="I32" s="79"/>
      <c r="J32" s="200" t="s">
        <v>56</v>
      </c>
      <c r="K32" s="201"/>
      <c r="L32" s="201"/>
      <c r="M32" s="150">
        <v>1947002</v>
      </c>
      <c r="N32" s="189" t="s">
        <v>68</v>
      </c>
      <c r="O32" s="190"/>
      <c r="P32" s="190"/>
      <c r="Q32" s="191"/>
      <c r="R32" s="189" t="s">
        <v>62</v>
      </c>
      <c r="S32" s="192"/>
      <c r="AC32" s="74"/>
      <c r="AD32" s="74"/>
    </row>
    <row r="33" spans="2:30" ht="19" customHeight="1">
      <c r="B33" s="198" t="s">
        <v>51</v>
      </c>
      <c r="C33" s="199"/>
      <c r="D33" s="153"/>
      <c r="E33" s="193"/>
      <c r="F33" s="194"/>
      <c r="G33" s="195"/>
      <c r="H33" s="78"/>
      <c r="J33" s="200" t="s">
        <v>56</v>
      </c>
      <c r="K33" s="201"/>
      <c r="L33" s="201"/>
      <c r="M33" s="150">
        <v>1952001</v>
      </c>
      <c r="N33" s="189" t="s">
        <v>77</v>
      </c>
      <c r="O33" s="190"/>
      <c r="P33" s="190"/>
      <c r="Q33" s="191"/>
      <c r="R33" s="189" t="s">
        <v>60</v>
      </c>
      <c r="S33" s="192"/>
      <c r="T33" s="4"/>
      <c r="U33" s="4"/>
      <c r="V33" s="4"/>
      <c r="AC33" s="3"/>
      <c r="AD33" s="3"/>
    </row>
    <row r="34" spans="2:30" ht="20" customHeight="1">
      <c r="B34" s="198" t="s">
        <v>55</v>
      </c>
      <c r="C34" s="199"/>
      <c r="D34" s="153">
        <v>1968001</v>
      </c>
      <c r="E34" s="193" t="s">
        <v>79</v>
      </c>
      <c r="F34" s="194"/>
      <c r="G34" s="195"/>
      <c r="H34" s="78" t="s">
        <v>63</v>
      </c>
      <c r="J34" s="200" t="s">
        <v>54</v>
      </c>
      <c r="K34" s="201"/>
      <c r="L34" s="201"/>
      <c r="M34" s="150"/>
      <c r="N34" s="189"/>
      <c r="O34" s="190"/>
      <c r="P34" s="190"/>
      <c r="Q34" s="191"/>
      <c r="R34" s="189"/>
      <c r="S34" s="192"/>
      <c r="T34" s="4"/>
      <c r="U34" s="4"/>
      <c r="V34" s="4"/>
      <c r="AC34" s="3"/>
      <c r="AD34" s="3"/>
    </row>
    <row r="35" spans="2:30" ht="20" customHeight="1">
      <c r="B35" s="212"/>
      <c r="C35" s="213"/>
      <c r="D35" s="154"/>
      <c r="E35" s="216"/>
      <c r="F35" s="217"/>
      <c r="G35" s="218"/>
      <c r="H35" s="80"/>
      <c r="J35" s="214" t="s">
        <v>54</v>
      </c>
      <c r="K35" s="215"/>
      <c r="L35" s="215"/>
      <c r="M35" s="151"/>
      <c r="N35" s="219"/>
      <c r="O35" s="220"/>
      <c r="P35" s="220"/>
      <c r="Q35" s="221"/>
      <c r="R35" s="219"/>
      <c r="S35" s="242"/>
      <c r="T35" s="4"/>
      <c r="U35" s="4"/>
      <c r="V35" s="4"/>
      <c r="AC35" s="3"/>
      <c r="AD35" s="3"/>
    </row>
    <row r="36" spans="2:30" ht="20" customHeight="1">
      <c r="B36" s="198"/>
      <c r="C36" s="199"/>
      <c r="D36" s="153"/>
      <c r="E36" s="193"/>
      <c r="F36" s="194"/>
      <c r="G36" s="195"/>
      <c r="H36" s="78"/>
      <c r="J36" s="200" t="s">
        <v>54</v>
      </c>
      <c r="K36" s="201"/>
      <c r="L36" s="201"/>
      <c r="M36" s="150"/>
      <c r="N36" s="189"/>
      <c r="O36" s="190"/>
      <c r="P36" s="190"/>
      <c r="Q36" s="191"/>
      <c r="R36" s="189"/>
      <c r="S36" s="192"/>
      <c r="T36" s="4"/>
      <c r="U36" s="4"/>
      <c r="V36" s="4"/>
      <c r="AC36" s="3"/>
      <c r="AD36" s="3"/>
    </row>
    <row r="37" spans="2:30" ht="20" customHeight="1">
      <c r="B37" s="202"/>
      <c r="C37" s="203"/>
      <c r="D37" s="155"/>
      <c r="E37" s="206"/>
      <c r="F37" s="207"/>
      <c r="G37" s="208"/>
      <c r="H37" s="81"/>
      <c r="J37" s="204"/>
      <c r="K37" s="205"/>
      <c r="L37" s="205"/>
      <c r="M37" s="152"/>
      <c r="N37" s="209"/>
      <c r="O37" s="210"/>
      <c r="P37" s="210"/>
      <c r="Q37" s="211"/>
      <c r="R37" s="209"/>
      <c r="S37" s="243"/>
      <c r="T37" s="4"/>
      <c r="U37" s="4"/>
      <c r="V37" s="4"/>
      <c r="AC37" s="3"/>
      <c r="AD37" s="3"/>
    </row>
    <row r="38" spans="2:30" ht="19" customHeight="1">
      <c r="B38" s="196"/>
      <c r="C38" s="196"/>
      <c r="D38" s="197"/>
      <c r="E38" s="197"/>
      <c r="F38" s="197"/>
      <c r="G38" s="197"/>
      <c r="H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4"/>
      <c r="U38" s="4"/>
      <c r="V38" s="4"/>
      <c r="AC38" s="3"/>
      <c r="AD38" s="3"/>
    </row>
    <row r="39" spans="2:30" ht="18" customHeight="1">
      <c r="B39" s="183" t="s">
        <v>58</v>
      </c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5"/>
      <c r="T39" s="4"/>
      <c r="U39" s="4"/>
      <c r="V39" s="4"/>
      <c r="AC39" s="3"/>
      <c r="AD39" s="3"/>
    </row>
    <row r="40" spans="2:30" ht="18" customHeight="1">
      <c r="B40" s="186" t="s">
        <v>160</v>
      </c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8"/>
      <c r="T40" s="4"/>
      <c r="U40" s="4"/>
      <c r="V40" s="4"/>
      <c r="AC40" s="3"/>
      <c r="AD40" s="3"/>
    </row>
  </sheetData>
  <mergeCells count="69">
    <mergeCell ref="B27:C27"/>
    <mergeCell ref="J27:L27"/>
    <mergeCell ref="E27:G27"/>
    <mergeCell ref="N27:Q27"/>
    <mergeCell ref="R27:S27"/>
    <mergeCell ref="B7:B8"/>
    <mergeCell ref="D5:H5"/>
    <mergeCell ref="H1:R1"/>
    <mergeCell ref="H2:R2"/>
    <mergeCell ref="J5:M5"/>
    <mergeCell ref="O5:R5"/>
    <mergeCell ref="O38:S38"/>
    <mergeCell ref="R28:S28"/>
    <mergeCell ref="R29:S29"/>
    <mergeCell ref="R30:S30"/>
    <mergeCell ref="R31:S31"/>
    <mergeCell ref="N35:Q35"/>
    <mergeCell ref="R32:S32"/>
    <mergeCell ref="R33:S33"/>
    <mergeCell ref="N34:Q34"/>
    <mergeCell ref="R34:S34"/>
    <mergeCell ref="B29:C29"/>
    <mergeCell ref="J29:L29"/>
    <mergeCell ref="E29:G29"/>
    <mergeCell ref="N29:Q29"/>
    <mergeCell ref="B28:C28"/>
    <mergeCell ref="J28:L28"/>
    <mergeCell ref="E28:G28"/>
    <mergeCell ref="N28:Q28"/>
    <mergeCell ref="B31:C31"/>
    <mergeCell ref="J31:L31"/>
    <mergeCell ref="E31:G31"/>
    <mergeCell ref="N31:Q31"/>
    <mergeCell ref="B30:C30"/>
    <mergeCell ref="J30:L30"/>
    <mergeCell ref="E30:G30"/>
    <mergeCell ref="N30:Q30"/>
    <mergeCell ref="B32:C32"/>
    <mergeCell ref="J32:L32"/>
    <mergeCell ref="E32:G32"/>
    <mergeCell ref="N32:Q32"/>
    <mergeCell ref="B33:C33"/>
    <mergeCell ref="J33:L33"/>
    <mergeCell ref="E33:G33"/>
    <mergeCell ref="N33:Q33"/>
    <mergeCell ref="B36:C36"/>
    <mergeCell ref="J36:L36"/>
    <mergeCell ref="B34:C34"/>
    <mergeCell ref="J34:L34"/>
    <mergeCell ref="B35:C35"/>
    <mergeCell ref="J35:L35"/>
    <mergeCell ref="E35:G35"/>
    <mergeCell ref="E34:G34"/>
    <mergeCell ref="B39:S39"/>
    <mergeCell ref="B40:S40"/>
    <mergeCell ref="R35:S35"/>
    <mergeCell ref="E36:G36"/>
    <mergeCell ref="N36:Q36"/>
    <mergeCell ref="R36:S36"/>
    <mergeCell ref="E37:G37"/>
    <mergeCell ref="N37:Q37"/>
    <mergeCell ref="R37:S37"/>
    <mergeCell ref="B38:C38"/>
    <mergeCell ref="D38:E38"/>
    <mergeCell ref="F38:H38"/>
    <mergeCell ref="J38:L38"/>
    <mergeCell ref="M38:N38"/>
    <mergeCell ref="B37:C37"/>
    <mergeCell ref="J37:L37"/>
  </mergeCells>
  <conditionalFormatting sqref="J9:O12 J14:O20 J22:O23">
    <cfRule type="cellIs" dxfId="31" priority="7" stopIfTrue="1" operator="between">
      <formula>1</formula>
      <formula>300</formula>
    </cfRule>
    <cfRule type="cellIs" dxfId="30" priority="8" stopIfTrue="1" operator="lessThanOrEqual">
      <formula>0</formula>
    </cfRule>
  </conditionalFormatting>
  <conditionalFormatting sqref="J13:O13">
    <cfRule type="cellIs" dxfId="29" priority="5" stopIfTrue="1" operator="between">
      <formula>1</formula>
      <formula>300</formula>
    </cfRule>
    <cfRule type="cellIs" dxfId="28" priority="6" stopIfTrue="1" operator="lessThanOrEqual">
      <formula>0</formula>
    </cfRule>
  </conditionalFormatting>
  <conditionalFormatting sqref="J21:O21">
    <cfRule type="cellIs" dxfId="27" priority="3" stopIfTrue="1" operator="between">
      <formula>1</formula>
      <formula>300</formula>
    </cfRule>
    <cfRule type="cellIs" dxfId="26" priority="4" stopIfTrue="1" operator="lessThanOrEqual">
      <formula>0</formula>
    </cfRule>
  </conditionalFormatting>
  <conditionalFormatting sqref="J24:O24">
    <cfRule type="cellIs" dxfId="25" priority="1" stopIfTrue="1" operator="between">
      <formula>1</formula>
      <formula>300</formula>
    </cfRule>
    <cfRule type="cellIs" dxfId="24" priority="2" stopIfTrue="1" operator="lessThanOrEqual">
      <formula>0</formula>
    </cfRule>
  </conditionalFormatting>
  <dataValidations count="4">
    <dataValidation type="list" allowBlank="1" showInputMessage="1" showErrorMessage="1" sqref="E16:E24" xr:uid="{435522F8-DDE2-A641-8D3F-7B7EFE555303}">
      <formula1>"UM,JM,SM,UK,JK,SK,M35,M40,M45,M50,M55,M60,M65,M70,M75,M80,M85,M90,K35,K40,K45,K50,K55,K60,K65,K70,K75,K80,K85,K90"</formula1>
    </dataValidation>
    <dataValidation type="list" allowBlank="1" showInputMessage="1" showErrorMessage="1" sqref="B28:C37 J28:L37" xr:uid="{2E2B0C39-3DDD-384D-BF48-BA6EB7BEB4CC}">
      <formula1>"Dommer,Stevnets leder,Jury,Sekretær,Speaker,Teknisk kontrollør, Chief Marshall,Tidtaker"</formula1>
    </dataValidation>
    <dataValidation type="list" allowBlank="1" showInputMessage="1" showErrorMessage="1" sqref="C16:C24" xr:uid="{B10D8428-1127-9C4B-9583-037881626ADC}">
      <formula1>"40,45,49,55,59,64,71,76,81,+81,87,+87,49,55,61,67,73,81,89,96,102,+102,109,+109"</formula1>
    </dataValidation>
    <dataValidation type="list" allowBlank="1" showInputMessage="1" showErrorMessage="1" sqref="D5:H5" xr:uid="{F6722DEE-3717-2B42-8542-BDCBA78C7A42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</dataValidations>
  <pageMargins left="0.27559055118110198" right="0.35433070866141703" top="0.27559055118110198" bottom="0.27559055118110198" header="0.5" footer="0.5"/>
  <pageSetup paperSize="9" scale="61" orientation="landscape" horizontalDpi="360" verticalDpi="360" copies="10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024CC-BAC5-2E48-97BF-32FDA7B572ED}">
  <sheetPr>
    <pageSetUpPr autoPageBreaks="0" fitToPage="1"/>
  </sheetPr>
  <dimension ref="B1:AD40"/>
  <sheetViews>
    <sheetView showGridLines="0" showRowColHeaders="0" showZeros="0" showOutlineSymbols="0" topLeftCell="A2" zoomScaleNormal="100" zoomScaleSheetLayoutView="75" zoomScalePageLayoutView="92" workbookViewId="0">
      <selection activeCell="B9" sqref="B9"/>
    </sheetView>
  </sheetViews>
  <sheetFormatPr baseColWidth="10" defaultColWidth="9.1640625" defaultRowHeight="13"/>
  <cols>
    <col min="1" max="1" width="9.1640625" style="4"/>
    <col min="2" max="2" width="10.1640625" style="4" customWidth="1"/>
    <col min="3" max="3" width="6.33203125" style="1" customWidth="1"/>
    <col min="4" max="4" width="8.33203125" style="1" customWidth="1"/>
    <col min="5" max="5" width="6.33203125" style="2" customWidth="1"/>
    <col min="6" max="6" width="10.6640625" style="3" customWidth="1"/>
    <col min="7" max="7" width="3.83203125" style="3" customWidth="1"/>
    <col min="8" max="8" width="24.83203125" style="4" customWidth="1"/>
    <col min="9" max="9" width="20.33203125" style="4" customWidth="1"/>
    <col min="10" max="12" width="7.1640625" style="4" customWidth="1"/>
    <col min="13" max="13" width="8.83203125" style="4" customWidth="1"/>
    <col min="14" max="15" width="7.1640625" style="4" customWidth="1"/>
    <col min="16" max="18" width="7.6640625" style="4" customWidth="1"/>
    <col min="19" max="20" width="10.6640625" style="5" customWidth="1"/>
    <col min="21" max="22" width="5.6640625" style="5" customWidth="1"/>
    <col min="23" max="23" width="14.1640625" style="4" customWidth="1"/>
    <col min="24" max="24" width="11.1640625" style="4" hidden="1" customWidth="1"/>
    <col min="25" max="30" width="9.1640625" style="4" hidden="1" customWidth="1"/>
    <col min="31" max="16384" width="9.1640625" style="4"/>
  </cols>
  <sheetData>
    <row r="1" spans="2:30" s="48" customFormat="1" ht="43.5" customHeight="1">
      <c r="C1" s="45"/>
      <c r="D1" s="45"/>
      <c r="E1" s="46"/>
      <c r="F1" s="45"/>
      <c r="G1" s="45"/>
      <c r="H1" s="235" t="s">
        <v>32</v>
      </c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47"/>
      <c r="T1" s="47"/>
      <c r="U1" s="47"/>
      <c r="V1" s="47"/>
    </row>
    <row r="2" spans="2:30" s="48" customFormat="1" ht="24.75" customHeight="1">
      <c r="C2" s="45"/>
      <c r="D2" s="45"/>
      <c r="E2" s="46"/>
      <c r="F2" s="45"/>
      <c r="G2" s="45"/>
      <c r="H2" s="236" t="s">
        <v>33</v>
      </c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47"/>
      <c r="T2" s="47"/>
      <c r="U2" s="47"/>
      <c r="V2" s="47"/>
    </row>
    <row r="3" spans="2:30" s="48" customFormat="1">
      <c r="C3" s="45"/>
      <c r="D3" s="45"/>
      <c r="E3" s="46"/>
      <c r="F3" s="45"/>
      <c r="G3" s="45"/>
      <c r="H3" s="49"/>
      <c r="I3" s="49"/>
      <c r="J3" s="45"/>
      <c r="K3" s="50"/>
      <c r="L3" s="45"/>
      <c r="M3" s="45"/>
      <c r="N3" s="45"/>
      <c r="O3" s="45"/>
      <c r="P3" s="45"/>
      <c r="Q3" s="45"/>
      <c r="R3" s="45"/>
      <c r="S3" s="47"/>
      <c r="T3" s="47"/>
      <c r="U3" s="47"/>
      <c r="V3" s="47"/>
    </row>
    <row r="4" spans="2:30" s="48" customFormat="1" ht="12" customHeight="1">
      <c r="C4" s="45"/>
      <c r="D4" s="45"/>
      <c r="E4" s="46"/>
      <c r="F4" s="45"/>
      <c r="G4" s="45"/>
      <c r="H4" s="49"/>
      <c r="I4" s="49"/>
      <c r="J4" s="45"/>
      <c r="K4" s="50"/>
      <c r="L4" s="45"/>
      <c r="M4" s="45"/>
      <c r="N4" s="45"/>
      <c r="O4" s="45"/>
      <c r="P4" s="45"/>
      <c r="Q4" s="45"/>
      <c r="R4" s="45"/>
      <c r="S4" s="47"/>
      <c r="T4" s="47"/>
      <c r="U4" s="47"/>
      <c r="V4" s="47"/>
    </row>
    <row r="5" spans="2:30" s="40" customFormat="1" ht="16">
      <c r="C5" s="44" t="s">
        <v>27</v>
      </c>
      <c r="D5" s="241" t="s">
        <v>59</v>
      </c>
      <c r="E5" s="241"/>
      <c r="F5" s="241"/>
      <c r="G5" s="241"/>
      <c r="H5" s="241"/>
      <c r="I5" s="38" t="s">
        <v>0</v>
      </c>
      <c r="J5" s="238" t="s">
        <v>60</v>
      </c>
      <c r="K5" s="238"/>
      <c r="L5" s="238"/>
      <c r="M5" s="238"/>
      <c r="N5" s="38" t="s">
        <v>1</v>
      </c>
      <c r="O5" s="240" t="s">
        <v>61</v>
      </c>
      <c r="P5" s="240"/>
      <c r="Q5" s="240"/>
      <c r="R5" s="240"/>
      <c r="S5" s="38" t="s">
        <v>2</v>
      </c>
      <c r="T5" s="51">
        <v>44990</v>
      </c>
      <c r="U5" s="52" t="s">
        <v>26</v>
      </c>
      <c r="V5" s="53">
        <v>6</v>
      </c>
    </row>
    <row r="6" spans="2:30" s="48" customFormat="1">
      <c r="C6" s="45"/>
      <c r="D6" s="45"/>
      <c r="E6" s="46"/>
      <c r="F6" s="45"/>
      <c r="G6" s="45"/>
      <c r="H6" s="49"/>
      <c r="I6" s="49"/>
      <c r="J6" s="45"/>
      <c r="K6" s="50"/>
      <c r="L6" s="45"/>
      <c r="M6" s="45"/>
      <c r="N6" s="45"/>
      <c r="O6" s="45"/>
      <c r="P6" s="45"/>
      <c r="Q6" s="45"/>
      <c r="R6" s="45"/>
      <c r="S6" s="47"/>
      <c r="T6" s="47"/>
      <c r="U6" s="47"/>
      <c r="V6" s="47"/>
      <c r="Y6" s="4"/>
      <c r="Z6" s="4"/>
      <c r="AA6" s="4"/>
      <c r="AB6" s="63" t="s">
        <v>38</v>
      </c>
      <c r="AC6" s="63" t="s">
        <v>38</v>
      </c>
      <c r="AD6" s="63" t="s">
        <v>38</v>
      </c>
    </row>
    <row r="7" spans="2:30" s="1" customFormat="1">
      <c r="B7" s="233" t="s">
        <v>47</v>
      </c>
      <c r="C7" s="32" t="s">
        <v>3</v>
      </c>
      <c r="D7" s="18" t="s">
        <v>4</v>
      </c>
      <c r="E7" s="19" t="s">
        <v>24</v>
      </c>
      <c r="F7" s="18" t="s">
        <v>5</v>
      </c>
      <c r="G7" s="18" t="s">
        <v>28</v>
      </c>
      <c r="H7" s="18" t="s">
        <v>6</v>
      </c>
      <c r="I7" s="18" t="s">
        <v>7</v>
      </c>
      <c r="J7" s="18"/>
      <c r="K7" s="11" t="s">
        <v>8</v>
      </c>
      <c r="L7" s="11"/>
      <c r="M7" s="18"/>
      <c r="N7" s="11" t="s">
        <v>9</v>
      </c>
      <c r="O7" s="11"/>
      <c r="P7" s="22" t="s">
        <v>10</v>
      </c>
      <c r="Q7" s="29"/>
      <c r="R7" s="18" t="s">
        <v>11</v>
      </c>
      <c r="S7" s="24" t="s">
        <v>12</v>
      </c>
      <c r="T7" s="24" t="s">
        <v>12</v>
      </c>
      <c r="U7" s="24" t="s">
        <v>13</v>
      </c>
      <c r="V7" s="34" t="s">
        <v>19</v>
      </c>
      <c r="W7" s="34" t="s">
        <v>14</v>
      </c>
      <c r="X7" s="3"/>
      <c r="AB7" s="64" t="s">
        <v>39</v>
      </c>
      <c r="AC7" s="64" t="s">
        <v>39</v>
      </c>
      <c r="AD7" s="64" t="s">
        <v>39</v>
      </c>
    </row>
    <row r="8" spans="2:30" s="1" customFormat="1">
      <c r="B8" s="234"/>
      <c r="C8" s="33" t="s">
        <v>15</v>
      </c>
      <c r="D8" s="20" t="s">
        <v>16</v>
      </c>
      <c r="E8" s="21" t="s">
        <v>25</v>
      </c>
      <c r="F8" s="20" t="s">
        <v>21</v>
      </c>
      <c r="G8" s="20" t="s">
        <v>29</v>
      </c>
      <c r="H8" s="20"/>
      <c r="I8" s="20"/>
      <c r="J8" s="27">
        <v>1</v>
      </c>
      <c r="K8" s="28">
        <v>2</v>
      </c>
      <c r="L8" s="26">
        <v>3</v>
      </c>
      <c r="M8" s="27">
        <v>1</v>
      </c>
      <c r="N8" s="28">
        <v>2</v>
      </c>
      <c r="O8" s="26">
        <v>3</v>
      </c>
      <c r="P8" s="23" t="s">
        <v>17</v>
      </c>
      <c r="Q8" s="30"/>
      <c r="R8" s="20" t="s">
        <v>18</v>
      </c>
      <c r="S8" s="25"/>
      <c r="T8" s="25" t="s">
        <v>34</v>
      </c>
      <c r="U8" s="25"/>
      <c r="V8" s="35"/>
      <c r="W8" s="35"/>
      <c r="X8" s="3"/>
      <c r="Y8" s="1" t="s">
        <v>40</v>
      </c>
      <c r="Z8" s="1" t="s">
        <v>30</v>
      </c>
      <c r="AA8" s="3" t="s">
        <v>34</v>
      </c>
      <c r="AB8" s="64" t="s">
        <v>41</v>
      </c>
      <c r="AC8" s="64" t="s">
        <v>42</v>
      </c>
      <c r="AD8" s="64" t="s">
        <v>43</v>
      </c>
    </row>
    <row r="9" spans="2:30" s="10" customFormat="1" ht="20" customHeight="1">
      <c r="B9" s="172">
        <v>1991005</v>
      </c>
      <c r="C9" s="175">
        <v>71</v>
      </c>
      <c r="D9" s="159">
        <v>69.36</v>
      </c>
      <c r="E9" s="160" t="s">
        <v>93</v>
      </c>
      <c r="F9" s="161">
        <v>33479</v>
      </c>
      <c r="G9" s="162">
        <v>5</v>
      </c>
      <c r="H9" s="163" t="s">
        <v>161</v>
      </c>
      <c r="I9" s="163" t="s">
        <v>66</v>
      </c>
      <c r="J9" s="164">
        <v>63</v>
      </c>
      <c r="K9" s="165">
        <v>-65</v>
      </c>
      <c r="L9" s="165">
        <v>-65</v>
      </c>
      <c r="M9" s="164">
        <v>79</v>
      </c>
      <c r="N9" s="179">
        <v>-82</v>
      </c>
      <c r="O9" s="179">
        <v>-84</v>
      </c>
      <c r="P9" s="129">
        <f t="shared" ref="P9:P24" si="0">IF(MAX(J9:L9)&lt;0,0,TRUNC(MAX(J9:L9)/1)*1)</f>
        <v>63</v>
      </c>
      <c r="Q9" s="129">
        <f t="shared" ref="Q9:Q24" si="1">IF(MAX(M9:O9)&lt;0,0,TRUNC(MAX(M9:O9)/1)*1)</f>
        <v>79</v>
      </c>
      <c r="R9" s="129">
        <f t="shared" ref="R9:R24" si="2">IF(P9=0,0,IF(Q9=0,0,SUM(P9:Q9)))</f>
        <v>142</v>
      </c>
      <c r="S9" s="130">
        <f>IF(R9="","",IF(D9="","",IF((Y9="k"),IF(D9&gt;153.757,R9,IF(D9&lt;28,10^(0.7837004341*LOG10(28/153.757)^2)*R9,10^(0.787004341*LOG10(D9/153.757)^2)*R9)),IF(D9&gt;193.609,R9,IF(D9&lt;32,10^(0.722762521*LOG10(32/193.609)^2)*R9,10^(0.722762521*LOG10(D9/193.609)^2)*R9)))))</f>
        <v>176.34213342946487</v>
      </c>
      <c r="T9" s="130" t="str">
        <f>IF(AA9=1,S9*AD9,"")</f>
        <v/>
      </c>
      <c r="U9" s="131">
        <v>14</v>
      </c>
      <c r="V9" s="131" t="s">
        <v>20</v>
      </c>
      <c r="W9" s="127">
        <f>IF(R9="","",IF(D9="","",IF(Y9="k",IF(D9&gt;153.757,1,IF(D9&lt;28,10^(0.787004341*LOG10(28/153.757)^2),10^(0.787004341*LOG10(D9/153.757)^2))),IF(D9&gt;193.609,1,IF(D9&lt;32,10^(0.722762521*LOG10(32/193.609)^2),10^(0.722762521*LOG10(D9/193.609)^2))))))</f>
        <v>1.241846010066654</v>
      </c>
      <c r="X9" s="61">
        <f>T5</f>
        <v>44990</v>
      </c>
      <c r="Y9" s="66" t="str">
        <f>IF(ISNUMBER(FIND("M",E9)),"m",IF(ISNUMBER(FIND("K",E9)),"k"))</f>
        <v>k</v>
      </c>
      <c r="Z9" s="66">
        <f>IF(OR(F9="",X9=""),0,(YEAR(X9)-YEAR(F9)))</f>
        <v>32</v>
      </c>
      <c r="AA9" s="66">
        <f>IF(Z9&gt;34,1,0)</f>
        <v>0</v>
      </c>
      <c r="AB9" s="10" t="b">
        <f>IF(AA9=1,LOOKUP(Z9,'Meltzer-Faber'!A3:A63,'Meltzer-Faber'!B3:B63))</f>
        <v>0</v>
      </c>
      <c r="AC9" s="10" t="b">
        <f>IF(AA9=1,LOOKUP(Z9,'Meltzer-Faber'!A3:A63,'Meltzer-Faber'!C3:C63))</f>
        <v>0</v>
      </c>
      <c r="AD9" s="10" t="b">
        <f>IF(Y9="m",AB9,IF(Y9="k",AC9,""))</f>
        <v>0</v>
      </c>
    </row>
    <row r="10" spans="2:30" s="10" customFormat="1" ht="20" customHeight="1">
      <c r="B10" s="172">
        <v>2000016</v>
      </c>
      <c r="C10" s="175">
        <v>71</v>
      </c>
      <c r="D10" s="159">
        <v>70</v>
      </c>
      <c r="E10" s="160" t="s">
        <v>93</v>
      </c>
      <c r="F10" s="161">
        <v>36628</v>
      </c>
      <c r="G10" s="162">
        <v>9</v>
      </c>
      <c r="H10" s="163" t="s">
        <v>162</v>
      </c>
      <c r="I10" s="163" t="s">
        <v>163</v>
      </c>
      <c r="J10" s="164">
        <v>63</v>
      </c>
      <c r="K10" s="165">
        <v>66</v>
      </c>
      <c r="L10" s="165">
        <v>-70</v>
      </c>
      <c r="M10" s="164">
        <v>85</v>
      </c>
      <c r="N10" s="106">
        <v>90</v>
      </c>
      <c r="O10" s="106">
        <v>-93</v>
      </c>
      <c r="P10" s="132">
        <f t="shared" si="0"/>
        <v>66</v>
      </c>
      <c r="Q10" s="132">
        <f t="shared" si="1"/>
        <v>90</v>
      </c>
      <c r="R10" s="132">
        <f t="shared" si="2"/>
        <v>156</v>
      </c>
      <c r="S10" s="133">
        <f t="shared" ref="S10:S24" si="3">IF(R10="","",IF(D10="","",IF((Y10="k"),IF(D10&gt;153.757,R10,IF(D10&lt;28,10^(0.7837004341*LOG10(28/153.757)^2)*R10,10^(0.787004341*LOG10(D10/153.757)^2)*R10)),IF(D10&gt;193.609,R10,IF(D10&lt;32,10^(0.722762521*LOG10(32/193.609)^2)*R10,10^(0.722762521*LOG10(D10/193.609)^2)*R10)))))</f>
        <v>192.76766007756186</v>
      </c>
      <c r="T10" s="133" t="str">
        <f t="shared" ref="T10:T24" si="4">IF(AA10=1,S10*AD10,"")</f>
        <v/>
      </c>
      <c r="U10" s="134">
        <v>9</v>
      </c>
      <c r="V10" s="134"/>
      <c r="W10" s="128">
        <f t="shared" ref="W10:W24" si="5">IF(R10="","",IF(D10="","",IF(Y10="k",IF(D10&gt;153.757,1,IF(D10&lt;28,10^(0.787004341*LOG10(28/153.757)^2),10^(0.787004341*LOG10(D10/153.757)^2))),IF(D10&gt;193.609,1,IF(D10&lt;32,10^(0.722762521*LOG10(32/193.609)^2),10^(0.722762521*LOG10(D10/193.609)^2))))))</f>
        <v>1.2356901287023196</v>
      </c>
      <c r="X10" s="61">
        <f>T5</f>
        <v>44990</v>
      </c>
      <c r="Y10" s="66" t="str">
        <f t="shared" ref="Y10:Y24" si="6">IF(ISNUMBER(FIND("M",E10)),"m",IF(ISNUMBER(FIND("K",E10)),"k"))</f>
        <v>k</v>
      </c>
      <c r="Z10" s="66">
        <f t="shared" ref="Z10:Z24" si="7">IF(OR(F10="",X10=""),0,(YEAR(X10)-YEAR(F10)))</f>
        <v>23</v>
      </c>
      <c r="AA10" s="66">
        <f t="shared" ref="AA10:AA24" si="8">IF(Z10&gt;34,1,0)</f>
        <v>0</v>
      </c>
      <c r="AB10" s="10" t="b">
        <f>IF(AA10=1,LOOKUP(Z10,'Meltzer-Faber'!A3:A63,'Meltzer-Faber'!B3:B63))</f>
        <v>0</v>
      </c>
      <c r="AC10" s="65" t="b">
        <f>IF(AA10=1,LOOKUP(Z10,'Meltzer-Faber'!A3:A63,'Meltzer-Faber'!C3:C63))</f>
        <v>0</v>
      </c>
      <c r="AD10" s="10" t="b">
        <f t="shared" ref="AD10:AD24" si="9">IF(Y10="m",AB10,IF(Y10="k",AC10,""))</f>
        <v>0</v>
      </c>
    </row>
    <row r="11" spans="2:30" s="10" customFormat="1" ht="20" customHeight="1">
      <c r="B11" s="172">
        <v>1995001</v>
      </c>
      <c r="C11" s="175">
        <v>71</v>
      </c>
      <c r="D11" s="159">
        <v>70.06</v>
      </c>
      <c r="E11" s="160" t="s">
        <v>93</v>
      </c>
      <c r="F11" s="161">
        <v>34953</v>
      </c>
      <c r="G11" s="162">
        <v>2</v>
      </c>
      <c r="H11" s="163" t="s">
        <v>164</v>
      </c>
      <c r="I11" s="163" t="s">
        <v>100</v>
      </c>
      <c r="J11" s="164">
        <v>62</v>
      </c>
      <c r="K11" s="165">
        <v>65</v>
      </c>
      <c r="L11" s="165">
        <v>-67</v>
      </c>
      <c r="M11" s="164">
        <v>-82</v>
      </c>
      <c r="N11" s="106">
        <v>82</v>
      </c>
      <c r="O11" s="106">
        <v>90</v>
      </c>
      <c r="P11" s="132">
        <f t="shared" si="0"/>
        <v>65</v>
      </c>
      <c r="Q11" s="132">
        <f t="shared" si="1"/>
        <v>90</v>
      </c>
      <c r="R11" s="132">
        <f t="shared" si="2"/>
        <v>155</v>
      </c>
      <c r="S11" s="133">
        <f t="shared" si="3"/>
        <v>191.44376948805834</v>
      </c>
      <c r="T11" s="133" t="str">
        <f t="shared" si="4"/>
        <v/>
      </c>
      <c r="U11" s="134">
        <v>11</v>
      </c>
      <c r="V11" s="134"/>
      <c r="W11" s="128">
        <f t="shared" si="5"/>
        <v>1.2351210934713441</v>
      </c>
      <c r="X11" s="61">
        <f>T5</f>
        <v>44990</v>
      </c>
      <c r="Y11" s="66" t="str">
        <f t="shared" si="6"/>
        <v>k</v>
      </c>
      <c r="Z11" s="66">
        <f t="shared" si="7"/>
        <v>28</v>
      </c>
      <c r="AA11" s="66">
        <f t="shared" si="8"/>
        <v>0</v>
      </c>
      <c r="AB11" s="10" t="b">
        <f>IF(AA11=1,LOOKUP(Z11,'Meltzer-Faber'!A3:A63,'Meltzer-Faber'!B3:B63))</f>
        <v>0</v>
      </c>
      <c r="AC11" s="65" t="b">
        <f>IF(AA11=1,LOOKUP(Z11,'Meltzer-Faber'!A3:A63,'Meltzer-Faber'!C3:C63))</f>
        <v>0</v>
      </c>
      <c r="AD11" s="10" t="b">
        <f t="shared" si="9"/>
        <v>0</v>
      </c>
    </row>
    <row r="12" spans="2:30" s="10" customFormat="1" ht="20" customHeight="1">
      <c r="B12" s="172">
        <v>1998017</v>
      </c>
      <c r="C12" s="175">
        <v>71</v>
      </c>
      <c r="D12" s="159">
        <v>66.83</v>
      </c>
      <c r="E12" s="160" t="s">
        <v>93</v>
      </c>
      <c r="F12" s="161">
        <v>36006</v>
      </c>
      <c r="G12" s="162">
        <v>14</v>
      </c>
      <c r="H12" s="163" t="s">
        <v>165</v>
      </c>
      <c r="I12" s="163" t="s">
        <v>126</v>
      </c>
      <c r="J12" s="164">
        <v>-63</v>
      </c>
      <c r="K12" s="165">
        <v>-63</v>
      </c>
      <c r="L12" s="165">
        <v>-64</v>
      </c>
      <c r="M12" s="180" t="s">
        <v>158</v>
      </c>
      <c r="N12" s="182" t="s">
        <v>158</v>
      </c>
      <c r="O12" s="182" t="s">
        <v>158</v>
      </c>
      <c r="P12" s="132">
        <f t="shared" si="0"/>
        <v>0</v>
      </c>
      <c r="Q12" s="132">
        <f t="shared" si="1"/>
        <v>0</v>
      </c>
      <c r="R12" s="132">
        <f t="shared" si="2"/>
        <v>0</v>
      </c>
      <c r="S12" s="133">
        <f t="shared" si="3"/>
        <v>0</v>
      </c>
      <c r="T12" s="133" t="str">
        <f t="shared" si="4"/>
        <v/>
      </c>
      <c r="U12" s="134" t="s">
        <v>20</v>
      </c>
      <c r="V12" s="134" t="s">
        <v>20</v>
      </c>
      <c r="W12" s="128">
        <f t="shared" si="5"/>
        <v>1.2678106579188833</v>
      </c>
      <c r="X12" s="61">
        <f>T5</f>
        <v>44990</v>
      </c>
      <c r="Y12" s="66" t="str">
        <f t="shared" si="6"/>
        <v>k</v>
      </c>
      <c r="Z12" s="66">
        <f t="shared" si="7"/>
        <v>25</v>
      </c>
      <c r="AA12" s="66">
        <f t="shared" si="8"/>
        <v>0</v>
      </c>
      <c r="AB12" s="10" t="b">
        <f>IF(AA12=1,LOOKUP(Z12,'Meltzer-Faber'!A3:A63,'Meltzer-Faber'!B3:B63))</f>
        <v>0</v>
      </c>
      <c r="AC12" s="65" t="b">
        <f>IF(AA12=1,LOOKUP(Z12,'Meltzer-Faber'!A3:A63,'Meltzer-Faber'!C3:C63))</f>
        <v>0</v>
      </c>
      <c r="AD12" s="10" t="b">
        <f t="shared" si="9"/>
        <v>0</v>
      </c>
    </row>
    <row r="13" spans="2:30" s="10" customFormat="1" ht="20" customHeight="1">
      <c r="B13" s="172">
        <v>1992017</v>
      </c>
      <c r="C13" s="175">
        <v>71</v>
      </c>
      <c r="D13" s="159">
        <v>70.11</v>
      </c>
      <c r="E13" s="160" t="s">
        <v>93</v>
      </c>
      <c r="F13" s="161">
        <v>33776</v>
      </c>
      <c r="G13" s="162">
        <v>1</v>
      </c>
      <c r="H13" s="163" t="s">
        <v>166</v>
      </c>
      <c r="I13" s="163" t="s">
        <v>66</v>
      </c>
      <c r="J13" s="164">
        <v>-63</v>
      </c>
      <c r="K13" s="165">
        <v>63</v>
      </c>
      <c r="L13" s="165">
        <v>66</v>
      </c>
      <c r="M13" s="164">
        <v>75</v>
      </c>
      <c r="N13" s="106">
        <v>79</v>
      </c>
      <c r="O13" s="106">
        <v>-82</v>
      </c>
      <c r="P13" s="132">
        <f t="shared" si="0"/>
        <v>66</v>
      </c>
      <c r="Q13" s="132">
        <f t="shared" si="1"/>
        <v>79</v>
      </c>
      <c r="R13" s="132">
        <f t="shared" si="2"/>
        <v>145</v>
      </c>
      <c r="S13" s="133">
        <f t="shared" si="3"/>
        <v>179.02395162636978</v>
      </c>
      <c r="T13" s="133" t="str">
        <f t="shared" si="4"/>
        <v/>
      </c>
      <c r="U13" s="134">
        <v>12</v>
      </c>
      <c r="V13" s="134" t="s">
        <v>20</v>
      </c>
      <c r="W13" s="128">
        <f t="shared" si="5"/>
        <v>1.2346479422508261</v>
      </c>
      <c r="X13" s="61">
        <f>T5</f>
        <v>44990</v>
      </c>
      <c r="Y13" s="66" t="str">
        <f t="shared" si="6"/>
        <v>k</v>
      </c>
      <c r="Z13" s="66">
        <f t="shared" si="7"/>
        <v>31</v>
      </c>
      <c r="AA13" s="66">
        <f t="shared" si="8"/>
        <v>0</v>
      </c>
      <c r="AB13" s="10" t="b">
        <f>IF(AA13=1,LOOKUP(Z13,'Meltzer-Faber'!A3:A63,'Meltzer-Faber'!B3:B63))</f>
        <v>0</v>
      </c>
      <c r="AC13" s="65" t="b">
        <f>IF(AA13=1,LOOKUP(Z13,'Meltzer-Faber'!A3:A63,'Meltzer-Faber'!C3:C63))</f>
        <v>0</v>
      </c>
      <c r="AD13" s="10" t="b">
        <f t="shared" si="9"/>
        <v>0</v>
      </c>
    </row>
    <row r="14" spans="2:30" s="10" customFormat="1" ht="20" customHeight="1">
      <c r="B14" s="172">
        <v>2001009</v>
      </c>
      <c r="C14" s="175">
        <v>71</v>
      </c>
      <c r="D14" s="159">
        <v>70.94</v>
      </c>
      <c r="E14" s="160" t="s">
        <v>93</v>
      </c>
      <c r="F14" s="161">
        <v>37065</v>
      </c>
      <c r="G14" s="162">
        <v>12</v>
      </c>
      <c r="H14" s="163" t="s">
        <v>167</v>
      </c>
      <c r="I14" s="163" t="s">
        <v>118</v>
      </c>
      <c r="J14" s="164">
        <v>60</v>
      </c>
      <c r="K14" s="165">
        <v>63</v>
      </c>
      <c r="L14" s="165">
        <v>66</v>
      </c>
      <c r="M14" s="164">
        <v>85</v>
      </c>
      <c r="N14" s="106">
        <v>88</v>
      </c>
      <c r="O14" s="106">
        <v>91</v>
      </c>
      <c r="P14" s="132">
        <f t="shared" si="0"/>
        <v>66</v>
      </c>
      <c r="Q14" s="132">
        <f t="shared" si="1"/>
        <v>91</v>
      </c>
      <c r="R14" s="132">
        <f t="shared" si="2"/>
        <v>157</v>
      </c>
      <c r="S14" s="133">
        <f t="shared" si="3"/>
        <v>192.62805009492126</v>
      </c>
      <c r="T14" s="133" t="str">
        <f t="shared" si="4"/>
        <v/>
      </c>
      <c r="U14" s="134">
        <v>7</v>
      </c>
      <c r="V14" s="134" t="s">
        <v>20</v>
      </c>
      <c r="W14" s="128">
        <f t="shared" si="5"/>
        <v>1.2269302553816641</v>
      </c>
      <c r="X14" s="61">
        <f>T5</f>
        <v>44990</v>
      </c>
      <c r="Y14" s="66" t="str">
        <f t="shared" si="6"/>
        <v>k</v>
      </c>
      <c r="Z14" s="66">
        <f t="shared" si="7"/>
        <v>22</v>
      </c>
      <c r="AA14" s="66">
        <f t="shared" si="8"/>
        <v>0</v>
      </c>
      <c r="AB14" s="10" t="b">
        <f>IF(AA14=1,LOOKUP(Z14,'Meltzer-Faber'!A3:A63,'Meltzer-Faber'!B3:B63))</f>
        <v>0</v>
      </c>
      <c r="AC14" s="65" t="b">
        <f>IF(AA14=1,LOOKUP(Z14,'Meltzer-Faber'!A3:A63,'Meltzer-Faber'!C3:C63))</f>
        <v>0</v>
      </c>
      <c r="AD14" s="10" t="b">
        <f t="shared" si="9"/>
        <v>0</v>
      </c>
    </row>
    <row r="15" spans="2:30" s="10" customFormat="1" ht="20" customHeight="1">
      <c r="B15" s="172">
        <v>1998012</v>
      </c>
      <c r="C15" s="175">
        <v>71</v>
      </c>
      <c r="D15" s="159">
        <v>68.61</v>
      </c>
      <c r="E15" s="160" t="s">
        <v>93</v>
      </c>
      <c r="F15" s="161">
        <v>35822</v>
      </c>
      <c r="G15" s="162">
        <v>11</v>
      </c>
      <c r="H15" s="163" t="s">
        <v>168</v>
      </c>
      <c r="I15" s="163" t="s">
        <v>126</v>
      </c>
      <c r="J15" s="164">
        <v>65</v>
      </c>
      <c r="K15" s="165">
        <v>-68</v>
      </c>
      <c r="L15" s="165">
        <v>68</v>
      </c>
      <c r="M15" s="164">
        <v>85</v>
      </c>
      <c r="N15" s="106">
        <v>88</v>
      </c>
      <c r="O15" s="106">
        <v>-91</v>
      </c>
      <c r="P15" s="132">
        <f t="shared" si="0"/>
        <v>68</v>
      </c>
      <c r="Q15" s="132">
        <f t="shared" si="1"/>
        <v>88</v>
      </c>
      <c r="R15" s="132">
        <f t="shared" si="2"/>
        <v>156</v>
      </c>
      <c r="S15" s="133">
        <f t="shared" si="3"/>
        <v>194.88539981167258</v>
      </c>
      <c r="T15" s="133" t="str">
        <f t="shared" si="4"/>
        <v/>
      </c>
      <c r="U15" s="134">
        <v>8</v>
      </c>
      <c r="V15" s="134"/>
      <c r="W15" s="128">
        <f t="shared" si="5"/>
        <v>1.2492653834081575</v>
      </c>
      <c r="X15" s="61">
        <f>T5</f>
        <v>44990</v>
      </c>
      <c r="Y15" s="66" t="str">
        <f t="shared" si="6"/>
        <v>k</v>
      </c>
      <c r="Z15" s="66">
        <f t="shared" si="7"/>
        <v>25</v>
      </c>
      <c r="AA15" s="66">
        <f t="shared" si="8"/>
        <v>0</v>
      </c>
      <c r="AB15" s="10" t="b">
        <f>IF(AA15=1,LOOKUP(Z15,'Meltzer-Faber'!A3:A63,'Meltzer-Faber'!B3:B63))</f>
        <v>0</v>
      </c>
      <c r="AC15" s="65" t="b">
        <f>IF(AA15=1,LOOKUP(Z15,'Meltzer-Faber'!A3:A63,'Meltzer-Faber'!C3:C63))</f>
        <v>0</v>
      </c>
      <c r="AD15" s="10" t="b">
        <f t="shared" si="9"/>
        <v>0</v>
      </c>
    </row>
    <row r="16" spans="2:30" s="10" customFormat="1" ht="20" customHeight="1">
      <c r="B16" s="172">
        <v>1998014</v>
      </c>
      <c r="C16" s="175">
        <v>71</v>
      </c>
      <c r="D16" s="159">
        <v>67.69</v>
      </c>
      <c r="E16" s="160" t="s">
        <v>93</v>
      </c>
      <c r="F16" s="161">
        <v>35897</v>
      </c>
      <c r="G16" s="162">
        <v>10</v>
      </c>
      <c r="H16" s="163" t="s">
        <v>169</v>
      </c>
      <c r="I16" s="163" t="s">
        <v>126</v>
      </c>
      <c r="J16" s="164">
        <v>65</v>
      </c>
      <c r="K16" s="165">
        <v>-68</v>
      </c>
      <c r="L16" s="165">
        <v>-68</v>
      </c>
      <c r="M16" s="164">
        <v>85</v>
      </c>
      <c r="N16" s="106">
        <v>88</v>
      </c>
      <c r="O16" s="106">
        <v>91</v>
      </c>
      <c r="P16" s="132">
        <f t="shared" si="0"/>
        <v>65</v>
      </c>
      <c r="Q16" s="132">
        <f t="shared" si="1"/>
        <v>91</v>
      </c>
      <c r="R16" s="132">
        <f t="shared" si="2"/>
        <v>156</v>
      </c>
      <c r="S16" s="133">
        <f t="shared" si="3"/>
        <v>196.35428279429232</v>
      </c>
      <c r="T16" s="133" t="str">
        <f t="shared" si="4"/>
        <v/>
      </c>
      <c r="U16" s="134">
        <v>10</v>
      </c>
      <c r="V16" s="134"/>
      <c r="W16" s="128">
        <f t="shared" si="5"/>
        <v>1.2586812999634123</v>
      </c>
      <c r="X16" s="61">
        <f>T5</f>
        <v>44990</v>
      </c>
      <c r="Y16" s="66" t="str">
        <f t="shared" si="6"/>
        <v>k</v>
      </c>
      <c r="Z16" s="66">
        <f t="shared" si="7"/>
        <v>25</v>
      </c>
      <c r="AA16" s="66">
        <f t="shared" si="8"/>
        <v>0</v>
      </c>
      <c r="AB16" s="10" t="b">
        <f>IF(AA16=1,LOOKUP(Z16,'Meltzer-Faber'!A3:A63,'Meltzer-Faber'!B3:B63))</f>
        <v>0</v>
      </c>
      <c r="AC16" s="65" t="b">
        <f>IF(AA16=1,LOOKUP(Z16,'Meltzer-Faber'!A3:A63,'Meltzer-Faber'!C3:C63))</f>
        <v>0</v>
      </c>
      <c r="AD16" s="10" t="b">
        <f t="shared" si="9"/>
        <v>0</v>
      </c>
    </row>
    <row r="17" spans="2:30" s="10" customFormat="1" ht="20" customHeight="1">
      <c r="B17" s="172">
        <v>1997004</v>
      </c>
      <c r="C17" s="175">
        <v>71</v>
      </c>
      <c r="D17" s="159">
        <v>68.97</v>
      </c>
      <c r="E17" s="160" t="s">
        <v>93</v>
      </c>
      <c r="F17" s="161">
        <v>35725</v>
      </c>
      <c r="G17" s="162">
        <v>15</v>
      </c>
      <c r="H17" s="163" t="s">
        <v>170</v>
      </c>
      <c r="I17" s="163" t="s">
        <v>66</v>
      </c>
      <c r="J17" s="164">
        <v>63</v>
      </c>
      <c r="K17" s="165">
        <v>66</v>
      </c>
      <c r="L17" s="165">
        <v>71</v>
      </c>
      <c r="M17" s="164">
        <v>85</v>
      </c>
      <c r="N17" s="106">
        <v>-90</v>
      </c>
      <c r="O17" s="106">
        <v>90</v>
      </c>
      <c r="P17" s="132">
        <f t="shared" si="0"/>
        <v>71</v>
      </c>
      <c r="Q17" s="132">
        <f t="shared" si="1"/>
        <v>90</v>
      </c>
      <c r="R17" s="132">
        <f t="shared" si="2"/>
        <v>161</v>
      </c>
      <c r="S17" s="133">
        <f t="shared" si="3"/>
        <v>200.55382555525523</v>
      </c>
      <c r="T17" s="133" t="str">
        <f t="shared" si="4"/>
        <v/>
      </c>
      <c r="U17" s="134">
        <v>6</v>
      </c>
      <c r="V17" s="134"/>
      <c r="W17" s="128">
        <f t="shared" si="5"/>
        <v>1.2456759351258089</v>
      </c>
      <c r="X17" s="61">
        <f>T5</f>
        <v>44990</v>
      </c>
      <c r="Y17" s="66" t="str">
        <f t="shared" si="6"/>
        <v>k</v>
      </c>
      <c r="Z17" s="66">
        <f t="shared" si="7"/>
        <v>26</v>
      </c>
      <c r="AA17" s="66">
        <f t="shared" si="8"/>
        <v>0</v>
      </c>
      <c r="AB17" s="10" t="b">
        <f>IF(AA17=1,LOOKUP(Z17,'Meltzer-Faber'!A3:A63,'Meltzer-Faber'!B3:B63))</f>
        <v>0</v>
      </c>
      <c r="AC17" s="65" t="b">
        <f>IF(AA17=1,LOOKUP(Z17,'Meltzer-Faber'!A3:A63,'Meltzer-Faber'!C3:C63))</f>
        <v>0</v>
      </c>
      <c r="AD17" s="10" t="b">
        <f t="shared" si="9"/>
        <v>0</v>
      </c>
    </row>
    <row r="18" spans="2:30" s="10" customFormat="1" ht="20" customHeight="1">
      <c r="B18" s="172">
        <v>2003004</v>
      </c>
      <c r="C18" s="175">
        <v>71</v>
      </c>
      <c r="D18" s="159">
        <v>70.599999999999994</v>
      </c>
      <c r="E18" s="160" t="s">
        <v>95</v>
      </c>
      <c r="F18" s="161">
        <v>37721</v>
      </c>
      <c r="G18" s="162">
        <v>6</v>
      </c>
      <c r="H18" s="163" t="s">
        <v>171</v>
      </c>
      <c r="I18" s="163" t="s">
        <v>62</v>
      </c>
      <c r="J18" s="164">
        <v>65</v>
      </c>
      <c r="K18" s="165">
        <v>68</v>
      </c>
      <c r="L18" s="165">
        <v>-70</v>
      </c>
      <c r="M18" s="164">
        <v>85</v>
      </c>
      <c r="N18" s="106">
        <v>90</v>
      </c>
      <c r="O18" s="106">
        <v>94</v>
      </c>
      <c r="P18" s="132">
        <f t="shared" si="0"/>
        <v>68</v>
      </c>
      <c r="Q18" s="132">
        <f t="shared" si="1"/>
        <v>94</v>
      </c>
      <c r="R18" s="132">
        <f t="shared" si="2"/>
        <v>162</v>
      </c>
      <c r="S18" s="133">
        <f t="shared" si="3"/>
        <v>199.26985452880177</v>
      </c>
      <c r="T18" s="133" t="str">
        <f t="shared" si="4"/>
        <v/>
      </c>
      <c r="U18" s="134">
        <v>5</v>
      </c>
      <c r="V18" s="134" t="s">
        <v>20</v>
      </c>
      <c r="W18" s="128">
        <f t="shared" si="5"/>
        <v>1.2300608304247023</v>
      </c>
      <c r="X18" s="61">
        <f>T5</f>
        <v>44990</v>
      </c>
      <c r="Y18" s="66" t="str">
        <f t="shared" si="6"/>
        <v>k</v>
      </c>
      <c r="Z18" s="66">
        <f t="shared" si="7"/>
        <v>20</v>
      </c>
      <c r="AA18" s="66">
        <f t="shared" si="8"/>
        <v>0</v>
      </c>
      <c r="AB18" s="10" t="b">
        <f>IF(AA18=1,LOOKUP(Z18,'Meltzer-Faber'!A3:A63,'Meltzer-Faber'!B3:B63))</f>
        <v>0</v>
      </c>
      <c r="AC18" s="65" t="b">
        <f>IF(AA18=1,LOOKUP(Z18,'Meltzer-Faber'!A3:A63,'Meltzer-Faber'!C3:C63))</f>
        <v>0</v>
      </c>
      <c r="AD18" s="10" t="b">
        <f t="shared" si="9"/>
        <v>0</v>
      </c>
    </row>
    <row r="19" spans="2:30" s="10" customFormat="1" ht="20" customHeight="1">
      <c r="B19" s="172">
        <v>1988002</v>
      </c>
      <c r="C19" s="175">
        <v>71</v>
      </c>
      <c r="D19" s="159">
        <v>68.040000000000006</v>
      </c>
      <c r="E19" s="160" t="s">
        <v>172</v>
      </c>
      <c r="F19" s="161">
        <v>32315</v>
      </c>
      <c r="G19" s="162">
        <v>8</v>
      </c>
      <c r="H19" s="163" t="s">
        <v>173</v>
      </c>
      <c r="I19" s="163" t="s">
        <v>65</v>
      </c>
      <c r="J19" s="164">
        <v>62</v>
      </c>
      <c r="K19" s="165">
        <v>65</v>
      </c>
      <c r="L19" s="165">
        <v>-68</v>
      </c>
      <c r="M19" s="164">
        <v>80</v>
      </c>
      <c r="N19" s="106">
        <v>-84</v>
      </c>
      <c r="O19" s="106">
        <v>-86</v>
      </c>
      <c r="P19" s="132">
        <f t="shared" si="0"/>
        <v>65</v>
      </c>
      <c r="Q19" s="132">
        <f t="shared" si="1"/>
        <v>80</v>
      </c>
      <c r="R19" s="132">
        <f t="shared" si="2"/>
        <v>145</v>
      </c>
      <c r="S19" s="133">
        <f t="shared" si="3"/>
        <v>181.98331667249866</v>
      </c>
      <c r="T19" s="133">
        <f t="shared" si="4"/>
        <v>195.08611547291858</v>
      </c>
      <c r="U19" s="134">
        <v>13</v>
      </c>
      <c r="V19" s="134"/>
      <c r="W19" s="128">
        <f t="shared" si="5"/>
        <v>1.2550573563620597</v>
      </c>
      <c r="X19" s="61">
        <f>T5</f>
        <v>44990</v>
      </c>
      <c r="Y19" s="66" t="str">
        <f t="shared" si="6"/>
        <v>k</v>
      </c>
      <c r="Z19" s="66">
        <f t="shared" si="7"/>
        <v>35</v>
      </c>
      <c r="AA19" s="66">
        <f t="shared" si="8"/>
        <v>1</v>
      </c>
      <c r="AB19" s="10">
        <f>IF(AA19=1,LOOKUP(Z19,'Meltzer-Faber'!A3:A63,'Meltzer-Faber'!B3:B63))</f>
        <v>1.0720000000000001</v>
      </c>
      <c r="AC19" s="65">
        <f>IF(AA19=1,LOOKUP(Z19,'Meltzer-Faber'!A3:A63,'Meltzer-Faber'!C3:C63))</f>
        <v>1.0720000000000001</v>
      </c>
      <c r="AD19" s="10">
        <f t="shared" si="9"/>
        <v>1.0720000000000001</v>
      </c>
    </row>
    <row r="20" spans="2:30" s="10" customFormat="1" ht="20" customHeight="1">
      <c r="B20" s="172">
        <v>1999012</v>
      </c>
      <c r="C20" s="175" t="s">
        <v>174</v>
      </c>
      <c r="D20" s="159">
        <v>70.34</v>
      </c>
      <c r="E20" s="160" t="s">
        <v>93</v>
      </c>
      <c r="F20" s="161">
        <v>36277</v>
      </c>
      <c r="G20" s="162">
        <v>4</v>
      </c>
      <c r="H20" s="163" t="s">
        <v>175</v>
      </c>
      <c r="I20" s="163" t="s">
        <v>98</v>
      </c>
      <c r="J20" s="164">
        <v>77</v>
      </c>
      <c r="K20" s="165">
        <v>80</v>
      </c>
      <c r="L20" s="165">
        <v>-82</v>
      </c>
      <c r="M20" s="164">
        <v>97</v>
      </c>
      <c r="N20" s="106">
        <v>100</v>
      </c>
      <c r="O20" s="106">
        <v>-102</v>
      </c>
      <c r="P20" s="132">
        <f t="shared" si="0"/>
        <v>80</v>
      </c>
      <c r="Q20" s="132">
        <f t="shared" si="1"/>
        <v>100</v>
      </c>
      <c r="R20" s="132">
        <f t="shared" si="2"/>
        <v>180</v>
      </c>
      <c r="S20" s="133">
        <f t="shared" si="3"/>
        <v>221.84705013595141</v>
      </c>
      <c r="T20" s="133" t="str">
        <f t="shared" si="4"/>
        <v/>
      </c>
      <c r="U20" s="134">
        <v>4</v>
      </c>
      <c r="V20" s="134"/>
      <c r="W20" s="128">
        <f t="shared" si="5"/>
        <v>1.2324836118663967</v>
      </c>
      <c r="X20" s="61">
        <f>T5</f>
        <v>44990</v>
      </c>
      <c r="Y20" s="66" t="str">
        <f t="shared" si="6"/>
        <v>k</v>
      </c>
      <c r="Z20" s="66">
        <f t="shared" si="7"/>
        <v>24</v>
      </c>
      <c r="AA20" s="66">
        <f t="shared" si="8"/>
        <v>0</v>
      </c>
      <c r="AB20" s="10" t="b">
        <f>IF(AA20=1,LOOKUP(Z20,'Meltzer-Faber'!A3:A63,'Meltzer-Faber'!B3:B63))</f>
        <v>0</v>
      </c>
      <c r="AC20" s="65" t="b">
        <f>IF(AA20=1,LOOKUP(Z20,'Meltzer-Faber'!A3:A63,'Meltzer-Faber'!C3:C63))</f>
        <v>0</v>
      </c>
      <c r="AD20" s="10" t="b">
        <f t="shared" si="9"/>
        <v>0</v>
      </c>
    </row>
    <row r="21" spans="2:30" s="10" customFormat="1" ht="20" customHeight="1">
      <c r="B21" s="172">
        <v>1989003</v>
      </c>
      <c r="C21" s="175" t="s">
        <v>174</v>
      </c>
      <c r="D21" s="159">
        <v>71</v>
      </c>
      <c r="E21" s="160" t="s">
        <v>93</v>
      </c>
      <c r="F21" s="161">
        <v>32509</v>
      </c>
      <c r="G21" s="162">
        <v>3</v>
      </c>
      <c r="H21" s="163" t="s">
        <v>176</v>
      </c>
      <c r="I21" s="163" t="s">
        <v>66</v>
      </c>
      <c r="J21" s="164">
        <v>82</v>
      </c>
      <c r="K21" s="165">
        <v>-85</v>
      </c>
      <c r="L21" s="165">
        <v>-85</v>
      </c>
      <c r="M21" s="164">
        <v>102</v>
      </c>
      <c r="N21" s="106">
        <v>-105</v>
      </c>
      <c r="O21" s="106">
        <v>-105</v>
      </c>
      <c r="P21" s="132">
        <f t="shared" si="0"/>
        <v>82</v>
      </c>
      <c r="Q21" s="132">
        <f t="shared" si="1"/>
        <v>102</v>
      </c>
      <c r="R21" s="132">
        <f t="shared" si="2"/>
        <v>184</v>
      </c>
      <c r="S21" s="133">
        <f t="shared" si="3"/>
        <v>225.65432221537159</v>
      </c>
      <c r="T21" s="133" t="str">
        <f t="shared" si="4"/>
        <v/>
      </c>
      <c r="U21" s="134">
        <v>3</v>
      </c>
      <c r="V21" s="134"/>
      <c r="W21" s="128">
        <f t="shared" si="5"/>
        <v>1.2263821859531066</v>
      </c>
      <c r="X21" s="61">
        <f>T5</f>
        <v>44990</v>
      </c>
      <c r="Y21" s="66" t="str">
        <f t="shared" si="6"/>
        <v>k</v>
      </c>
      <c r="Z21" s="66">
        <f t="shared" si="7"/>
        <v>34</v>
      </c>
      <c r="AA21" s="66">
        <f t="shared" si="8"/>
        <v>0</v>
      </c>
      <c r="AB21" s="10" t="b">
        <f>IF(AA21=1,LOOKUP(Z21,'Meltzer-Faber'!A3:A63,'Meltzer-Faber'!B3:B63))</f>
        <v>0</v>
      </c>
      <c r="AC21" s="65" t="b">
        <f>IF(AA21=1,LOOKUP(Z21,'Meltzer-Faber'!A3:A63,'Meltzer-Faber'!C3:C63))</f>
        <v>0</v>
      </c>
      <c r="AD21" s="10" t="b">
        <f t="shared" si="9"/>
        <v>0</v>
      </c>
    </row>
    <row r="22" spans="2:30" s="10" customFormat="1" ht="20" customHeight="1">
      <c r="B22" s="172">
        <v>1998011</v>
      </c>
      <c r="C22" s="175">
        <v>71</v>
      </c>
      <c r="D22" s="159">
        <v>70.12</v>
      </c>
      <c r="E22" s="160" t="s">
        <v>93</v>
      </c>
      <c r="F22" s="161">
        <v>35975</v>
      </c>
      <c r="G22" s="162">
        <v>7</v>
      </c>
      <c r="H22" s="163" t="s">
        <v>177</v>
      </c>
      <c r="I22" s="163" t="s">
        <v>98</v>
      </c>
      <c r="J22" s="164">
        <v>-84</v>
      </c>
      <c r="K22" s="165">
        <v>84</v>
      </c>
      <c r="L22" s="165">
        <v>-87</v>
      </c>
      <c r="M22" s="164">
        <v>-107</v>
      </c>
      <c r="N22" s="106">
        <v>-107</v>
      </c>
      <c r="O22" s="106">
        <v>108</v>
      </c>
      <c r="P22" s="132">
        <f t="shared" si="0"/>
        <v>84</v>
      </c>
      <c r="Q22" s="132">
        <f t="shared" si="1"/>
        <v>108</v>
      </c>
      <c r="R22" s="132">
        <f t="shared" si="2"/>
        <v>192</v>
      </c>
      <c r="S22" s="133">
        <f t="shared" si="3"/>
        <v>237.03425774581541</v>
      </c>
      <c r="T22" s="133" t="str">
        <f t="shared" si="4"/>
        <v/>
      </c>
      <c r="U22" s="134">
        <v>2</v>
      </c>
      <c r="V22" s="134"/>
      <c r="W22" s="128">
        <f t="shared" si="5"/>
        <v>1.2345534257594553</v>
      </c>
      <c r="X22" s="61">
        <f>T5</f>
        <v>44990</v>
      </c>
      <c r="Y22" s="66" t="str">
        <f t="shared" si="6"/>
        <v>k</v>
      </c>
      <c r="Z22" s="66">
        <f t="shared" si="7"/>
        <v>25</v>
      </c>
      <c r="AA22" s="66">
        <f t="shared" si="8"/>
        <v>0</v>
      </c>
      <c r="AB22" s="10" t="b">
        <f>IF(AA22=1,LOOKUP(Z22,'Meltzer-Faber'!A3:A63,'Meltzer-Faber'!B3:B63))</f>
        <v>0</v>
      </c>
      <c r="AC22" s="65" t="b">
        <f>IF(AA22=1,LOOKUP(Z22,'Meltzer-Faber'!A3:A63,'Meltzer-Faber'!C3:C63))</f>
        <v>0</v>
      </c>
      <c r="AD22" s="10" t="b">
        <f t="shared" si="9"/>
        <v>0</v>
      </c>
    </row>
    <row r="23" spans="2:30" s="10" customFormat="1" ht="20" customHeight="1">
      <c r="B23" s="172">
        <v>1992004</v>
      </c>
      <c r="C23" s="175">
        <v>71</v>
      </c>
      <c r="D23" s="159">
        <v>67.78</v>
      </c>
      <c r="E23" s="160" t="s">
        <v>93</v>
      </c>
      <c r="F23" s="161">
        <v>33735</v>
      </c>
      <c r="G23" s="162">
        <v>13</v>
      </c>
      <c r="H23" s="163" t="s">
        <v>178</v>
      </c>
      <c r="I23" s="163" t="s">
        <v>65</v>
      </c>
      <c r="J23" s="164">
        <v>87</v>
      </c>
      <c r="K23" s="165">
        <v>-90</v>
      </c>
      <c r="L23" s="165">
        <v>90</v>
      </c>
      <c r="M23" s="164">
        <v>105</v>
      </c>
      <c r="N23" s="106">
        <v>108</v>
      </c>
      <c r="O23" s="106">
        <v>111</v>
      </c>
      <c r="P23" s="132">
        <f t="shared" si="0"/>
        <v>90</v>
      </c>
      <c r="Q23" s="132">
        <f t="shared" si="1"/>
        <v>111</v>
      </c>
      <c r="R23" s="132">
        <f t="shared" si="2"/>
        <v>201</v>
      </c>
      <c r="S23" s="133">
        <f t="shared" si="3"/>
        <v>252.80663562716057</v>
      </c>
      <c r="T23" s="133" t="str">
        <f t="shared" si="4"/>
        <v/>
      </c>
      <c r="U23" s="134">
        <v>1</v>
      </c>
      <c r="V23" s="134"/>
      <c r="W23" s="128">
        <f t="shared" si="5"/>
        <v>1.2577444558565203</v>
      </c>
      <c r="X23" s="61">
        <f>T5</f>
        <v>44990</v>
      </c>
      <c r="Y23" s="66" t="str">
        <f t="shared" si="6"/>
        <v>k</v>
      </c>
      <c r="Z23" s="66">
        <f t="shared" si="7"/>
        <v>31</v>
      </c>
      <c r="AA23" s="66">
        <f t="shared" si="8"/>
        <v>0</v>
      </c>
      <c r="AB23" s="10" t="b">
        <f>IF(AA23=1,LOOKUP(Z23,'Meltzer-Faber'!A3:A63,'Meltzer-Faber'!B3:B63))</f>
        <v>0</v>
      </c>
      <c r="AC23" s="65" t="b">
        <f>IF(AA23=1,LOOKUP(Z23,'Meltzer-Faber'!A3:A63,'Meltzer-Faber'!C3:C63))</f>
        <v>0</v>
      </c>
      <c r="AD23" s="10" t="b">
        <f t="shared" si="9"/>
        <v>0</v>
      </c>
    </row>
    <row r="24" spans="2:30" s="10" customFormat="1" ht="20" customHeight="1">
      <c r="B24" s="139"/>
      <c r="C24" s="148"/>
      <c r="D24" s="143"/>
      <c r="E24" s="121"/>
      <c r="F24" s="144"/>
      <c r="G24" s="145"/>
      <c r="H24" s="146"/>
      <c r="I24" s="146"/>
      <c r="J24" s="125"/>
      <c r="K24" s="126"/>
      <c r="L24" s="126"/>
      <c r="M24" s="126"/>
      <c r="N24" s="126"/>
      <c r="O24" s="126"/>
      <c r="P24" s="135">
        <f t="shared" si="0"/>
        <v>0</v>
      </c>
      <c r="Q24" s="135">
        <f t="shared" si="1"/>
        <v>0</v>
      </c>
      <c r="R24" s="135">
        <f t="shared" si="2"/>
        <v>0</v>
      </c>
      <c r="S24" s="136" t="str">
        <f t="shared" si="3"/>
        <v/>
      </c>
      <c r="T24" s="136" t="str">
        <f t="shared" si="4"/>
        <v/>
      </c>
      <c r="U24" s="137"/>
      <c r="V24" s="137"/>
      <c r="W24" s="128" t="str">
        <f t="shared" si="5"/>
        <v/>
      </c>
      <c r="X24" s="61">
        <f>T5</f>
        <v>44990</v>
      </c>
      <c r="Y24" s="66" t="b">
        <f t="shared" si="6"/>
        <v>0</v>
      </c>
      <c r="Z24" s="66">
        <f t="shared" si="7"/>
        <v>0</v>
      </c>
      <c r="AA24" s="66">
        <f t="shared" si="8"/>
        <v>0</v>
      </c>
      <c r="AB24" s="10" t="b">
        <f>IF(AA24=1,LOOKUP(Z24,'Meltzer-Faber'!A3:A63,'Meltzer-Faber'!B3:B63))</f>
        <v>0</v>
      </c>
      <c r="AC24" s="65" t="b">
        <f>IF(AA24=1,LOOKUP(Z24,'Meltzer-Faber'!A3:A63,'Meltzer-Faber'!C3:C63))</f>
        <v>0</v>
      </c>
      <c r="AD24" s="10" t="str">
        <f t="shared" si="9"/>
        <v/>
      </c>
    </row>
    <row r="25" spans="2:30" s="7" customFormat="1" ht="19" customHeight="1">
      <c r="C25" s="12"/>
      <c r="D25" s="13"/>
      <c r="E25" s="14"/>
      <c r="F25" s="15"/>
      <c r="G25" s="15"/>
      <c r="H25" s="12"/>
      <c r="I25" s="12"/>
      <c r="J25" s="16"/>
      <c r="K25" s="16"/>
      <c r="L25" s="16"/>
      <c r="M25" s="16"/>
      <c r="N25" s="16"/>
      <c r="O25" s="16"/>
      <c r="P25" s="12"/>
      <c r="Q25" s="12"/>
      <c r="R25" s="12"/>
      <c r="S25" s="17"/>
      <c r="T25" s="17"/>
      <c r="U25" s="17"/>
      <c r="V25" s="31"/>
      <c r="W25" s="8"/>
      <c r="X25" s="62"/>
    </row>
    <row r="26" spans="2:30" customFormat="1" ht="21" customHeight="1"/>
    <row r="27" spans="2:30" customFormat="1" ht="23" customHeight="1">
      <c r="B27" s="222" t="s">
        <v>48</v>
      </c>
      <c r="C27" s="223"/>
      <c r="D27" s="75" t="s">
        <v>47</v>
      </c>
      <c r="E27" s="226" t="s">
        <v>6</v>
      </c>
      <c r="F27" s="227"/>
      <c r="G27" s="228"/>
      <c r="H27" s="76" t="s">
        <v>57</v>
      </c>
      <c r="I27" s="77"/>
      <c r="J27" s="224" t="s">
        <v>48</v>
      </c>
      <c r="K27" s="225"/>
      <c r="L27" s="225"/>
      <c r="M27" s="82" t="s">
        <v>47</v>
      </c>
      <c r="N27" s="229" t="s">
        <v>6</v>
      </c>
      <c r="O27" s="230"/>
      <c r="P27" s="230"/>
      <c r="Q27" s="231"/>
      <c r="R27" s="229" t="s">
        <v>57</v>
      </c>
      <c r="S27" s="232"/>
      <c r="T27" s="73"/>
      <c r="U27" s="73"/>
      <c r="V27" s="73"/>
      <c r="X27" s="4"/>
      <c r="Y27" s="4"/>
      <c r="Z27" s="4"/>
      <c r="AA27" s="1"/>
      <c r="AC27" s="44"/>
      <c r="AD27" s="44"/>
    </row>
    <row r="28" spans="2:30" s="6" customFormat="1" ht="20" customHeight="1">
      <c r="B28" s="198" t="s">
        <v>49</v>
      </c>
      <c r="C28" s="199"/>
      <c r="D28" s="153">
        <v>1972001</v>
      </c>
      <c r="E28" s="193" t="s">
        <v>72</v>
      </c>
      <c r="F28" s="194"/>
      <c r="G28" s="195"/>
      <c r="H28" s="78" t="s">
        <v>65</v>
      </c>
      <c r="I28" s="79"/>
      <c r="J28" s="200" t="s">
        <v>50</v>
      </c>
      <c r="K28" s="201"/>
      <c r="L28" s="201"/>
      <c r="M28" s="149">
        <v>1960001</v>
      </c>
      <c r="N28" s="189" t="s">
        <v>73</v>
      </c>
      <c r="O28" s="190"/>
      <c r="P28" s="190"/>
      <c r="Q28" s="191"/>
      <c r="R28" s="189" t="s">
        <v>60</v>
      </c>
      <c r="S28" s="192"/>
      <c r="AA28" s="1"/>
      <c r="AC28" s="74"/>
      <c r="AD28" s="74"/>
    </row>
    <row r="29" spans="2:30" s="6" customFormat="1" ht="21" customHeight="1">
      <c r="B29" s="198" t="s">
        <v>51</v>
      </c>
      <c r="C29" s="199"/>
      <c r="D29" s="153">
        <v>1961006</v>
      </c>
      <c r="E29" s="193" t="s">
        <v>89</v>
      </c>
      <c r="F29" s="194"/>
      <c r="G29" s="195"/>
      <c r="H29" s="78" t="s">
        <v>60</v>
      </c>
      <c r="I29" s="79"/>
      <c r="J29" s="200" t="s">
        <v>52</v>
      </c>
      <c r="K29" s="201"/>
      <c r="L29" s="201"/>
      <c r="M29" s="150">
        <v>1973001</v>
      </c>
      <c r="N29" s="193" t="s">
        <v>85</v>
      </c>
      <c r="O29" s="194"/>
      <c r="P29" s="194"/>
      <c r="Q29" s="244"/>
      <c r="R29" s="189" t="s">
        <v>63</v>
      </c>
      <c r="S29" s="192"/>
      <c r="AC29" s="74"/>
      <c r="AD29" s="74"/>
    </row>
    <row r="30" spans="2:30" s="6" customFormat="1" ht="19" customHeight="1">
      <c r="B30" s="198" t="s">
        <v>51</v>
      </c>
      <c r="C30" s="199"/>
      <c r="D30" s="153">
        <v>1971003</v>
      </c>
      <c r="E30" s="193" t="s">
        <v>84</v>
      </c>
      <c r="F30" s="194"/>
      <c r="G30" s="195"/>
      <c r="H30" s="78" t="s">
        <v>63</v>
      </c>
      <c r="I30" s="79"/>
      <c r="J30" s="200" t="s">
        <v>52</v>
      </c>
      <c r="K30" s="201"/>
      <c r="L30" s="201"/>
      <c r="M30" s="150">
        <v>1961001</v>
      </c>
      <c r="N30" s="189" t="s">
        <v>75</v>
      </c>
      <c r="O30" s="190"/>
      <c r="P30" s="190"/>
      <c r="Q30" s="191"/>
      <c r="R30" s="189" t="s">
        <v>63</v>
      </c>
      <c r="S30" s="192"/>
      <c r="AC30" s="74"/>
      <c r="AD30" s="74"/>
    </row>
    <row r="31" spans="2:30" s="6" customFormat="1" ht="21" customHeight="1">
      <c r="B31" s="198" t="s">
        <v>51</v>
      </c>
      <c r="C31" s="199"/>
      <c r="D31" s="153">
        <v>1965002</v>
      </c>
      <c r="E31" s="193" t="s">
        <v>82</v>
      </c>
      <c r="F31" s="194"/>
      <c r="G31" s="195"/>
      <c r="H31" s="78" t="s">
        <v>67</v>
      </c>
      <c r="I31" s="79"/>
      <c r="J31" s="200" t="s">
        <v>53</v>
      </c>
      <c r="K31" s="201"/>
      <c r="L31" s="201"/>
      <c r="M31" s="150">
        <v>1964002</v>
      </c>
      <c r="N31" s="189" t="s">
        <v>76</v>
      </c>
      <c r="O31" s="190"/>
      <c r="P31" s="190"/>
      <c r="Q31" s="191"/>
      <c r="R31" s="189" t="s">
        <v>60</v>
      </c>
      <c r="S31" s="192"/>
      <c r="Y31" s="6" t="s">
        <v>20</v>
      </c>
      <c r="AC31" s="74"/>
      <c r="AD31" s="74"/>
    </row>
    <row r="32" spans="2:30" s="6" customFormat="1" ht="20" customHeight="1">
      <c r="B32" s="198" t="s">
        <v>51</v>
      </c>
      <c r="C32" s="199"/>
      <c r="D32" s="153"/>
      <c r="E32" s="193"/>
      <c r="F32" s="194"/>
      <c r="G32" s="195"/>
      <c r="H32" s="78"/>
      <c r="I32" s="79"/>
      <c r="J32" s="200" t="s">
        <v>56</v>
      </c>
      <c r="K32" s="201"/>
      <c r="L32" s="201"/>
      <c r="M32" s="150">
        <v>1947002</v>
      </c>
      <c r="N32" s="189" t="s">
        <v>68</v>
      </c>
      <c r="O32" s="190"/>
      <c r="P32" s="190"/>
      <c r="Q32" s="191"/>
      <c r="R32" s="189" t="s">
        <v>62</v>
      </c>
      <c r="S32" s="192"/>
      <c r="AC32" s="74"/>
      <c r="AD32" s="74"/>
    </row>
    <row r="33" spans="2:30" ht="19" customHeight="1">
      <c r="B33" s="198" t="s">
        <v>51</v>
      </c>
      <c r="C33" s="199"/>
      <c r="D33" s="153"/>
      <c r="E33" s="193"/>
      <c r="F33" s="194"/>
      <c r="G33" s="195"/>
      <c r="H33" s="78"/>
      <c r="J33" s="200" t="s">
        <v>56</v>
      </c>
      <c r="K33" s="201"/>
      <c r="L33" s="201"/>
      <c r="M33" s="150">
        <v>1952001</v>
      </c>
      <c r="N33" s="189" t="s">
        <v>77</v>
      </c>
      <c r="O33" s="190"/>
      <c r="P33" s="190"/>
      <c r="Q33" s="191"/>
      <c r="R33" s="189" t="s">
        <v>60</v>
      </c>
      <c r="S33" s="192"/>
      <c r="T33" s="4"/>
      <c r="U33" s="4"/>
      <c r="V33" s="4"/>
      <c r="AC33" s="3"/>
      <c r="AD33" s="3"/>
    </row>
    <row r="34" spans="2:30" ht="20" customHeight="1">
      <c r="B34" s="198" t="s">
        <v>55</v>
      </c>
      <c r="C34" s="199"/>
      <c r="D34" s="153">
        <v>1968001</v>
      </c>
      <c r="E34" s="193" t="s">
        <v>79</v>
      </c>
      <c r="F34" s="194"/>
      <c r="G34" s="195"/>
      <c r="H34" s="78" t="s">
        <v>63</v>
      </c>
      <c r="J34" s="200" t="s">
        <v>54</v>
      </c>
      <c r="K34" s="201"/>
      <c r="L34" s="201"/>
      <c r="M34" s="150"/>
      <c r="N34" s="189"/>
      <c r="O34" s="190"/>
      <c r="P34" s="190"/>
      <c r="Q34" s="191"/>
      <c r="R34" s="189"/>
      <c r="S34" s="192"/>
      <c r="T34" s="4"/>
      <c r="U34" s="4"/>
      <c r="V34" s="4"/>
      <c r="AC34" s="3"/>
      <c r="AD34" s="3"/>
    </row>
    <row r="35" spans="2:30" ht="20" customHeight="1">
      <c r="B35" s="212"/>
      <c r="C35" s="213"/>
      <c r="D35" s="154"/>
      <c r="E35" s="216"/>
      <c r="F35" s="217"/>
      <c r="G35" s="218"/>
      <c r="H35" s="80"/>
      <c r="J35" s="214" t="s">
        <v>54</v>
      </c>
      <c r="K35" s="215"/>
      <c r="L35" s="215"/>
      <c r="M35" s="151"/>
      <c r="N35" s="219"/>
      <c r="O35" s="220"/>
      <c r="P35" s="220"/>
      <c r="Q35" s="221"/>
      <c r="R35" s="219"/>
      <c r="S35" s="242"/>
      <c r="T35" s="4"/>
      <c r="U35" s="4"/>
      <c r="V35" s="4"/>
      <c r="AC35" s="3"/>
      <c r="AD35" s="3"/>
    </row>
    <row r="36" spans="2:30" ht="20" customHeight="1">
      <c r="B36" s="198"/>
      <c r="C36" s="199"/>
      <c r="D36" s="153"/>
      <c r="E36" s="193"/>
      <c r="F36" s="194"/>
      <c r="G36" s="195"/>
      <c r="H36" s="78"/>
      <c r="J36" s="200" t="s">
        <v>54</v>
      </c>
      <c r="K36" s="201"/>
      <c r="L36" s="201"/>
      <c r="M36" s="150"/>
      <c r="N36" s="189"/>
      <c r="O36" s="190"/>
      <c r="P36" s="190"/>
      <c r="Q36" s="191"/>
      <c r="R36" s="189"/>
      <c r="S36" s="192"/>
      <c r="T36" s="4"/>
      <c r="U36" s="4"/>
      <c r="V36" s="4"/>
      <c r="AC36" s="3"/>
      <c r="AD36" s="3"/>
    </row>
    <row r="37" spans="2:30" ht="20" customHeight="1">
      <c r="B37" s="202"/>
      <c r="C37" s="203"/>
      <c r="D37" s="155"/>
      <c r="E37" s="206"/>
      <c r="F37" s="207"/>
      <c r="G37" s="208"/>
      <c r="H37" s="81"/>
      <c r="J37" s="204"/>
      <c r="K37" s="205"/>
      <c r="L37" s="205"/>
      <c r="M37" s="152"/>
      <c r="N37" s="209"/>
      <c r="O37" s="210"/>
      <c r="P37" s="210"/>
      <c r="Q37" s="211"/>
      <c r="R37" s="209"/>
      <c r="S37" s="243"/>
      <c r="T37" s="4"/>
      <c r="U37" s="4"/>
      <c r="V37" s="4"/>
      <c r="AC37" s="3"/>
      <c r="AD37" s="3"/>
    </row>
    <row r="38" spans="2:30" ht="19" customHeight="1">
      <c r="B38" s="196"/>
      <c r="C38" s="196"/>
      <c r="D38" s="197"/>
      <c r="E38" s="197"/>
      <c r="F38" s="197"/>
      <c r="G38" s="197"/>
      <c r="H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4"/>
      <c r="U38" s="4"/>
      <c r="V38" s="4"/>
      <c r="AC38" s="3"/>
      <c r="AD38" s="3"/>
    </row>
    <row r="39" spans="2:30" ht="18" customHeight="1">
      <c r="B39" s="183" t="s">
        <v>58</v>
      </c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5"/>
      <c r="T39" s="4"/>
      <c r="U39" s="4"/>
      <c r="V39" s="4"/>
      <c r="AC39" s="3"/>
      <c r="AD39" s="3"/>
    </row>
    <row r="40" spans="2:30" ht="18" customHeight="1">
      <c r="B40" s="186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8"/>
      <c r="T40" s="4"/>
      <c r="U40" s="4"/>
      <c r="V40" s="4"/>
      <c r="AC40" s="3"/>
      <c r="AD40" s="3"/>
    </row>
  </sheetData>
  <mergeCells count="69">
    <mergeCell ref="B27:C27"/>
    <mergeCell ref="J27:L27"/>
    <mergeCell ref="E27:G27"/>
    <mergeCell ref="N27:Q27"/>
    <mergeCell ref="R27:S27"/>
    <mergeCell ref="B7:B8"/>
    <mergeCell ref="D5:H5"/>
    <mergeCell ref="H1:R1"/>
    <mergeCell ref="H2:R2"/>
    <mergeCell ref="J5:M5"/>
    <mergeCell ref="O5:R5"/>
    <mergeCell ref="O38:S38"/>
    <mergeCell ref="R28:S28"/>
    <mergeCell ref="R29:S29"/>
    <mergeCell ref="R30:S30"/>
    <mergeCell ref="R31:S31"/>
    <mergeCell ref="N35:Q35"/>
    <mergeCell ref="R32:S32"/>
    <mergeCell ref="R33:S33"/>
    <mergeCell ref="N34:Q34"/>
    <mergeCell ref="R34:S34"/>
    <mergeCell ref="B29:C29"/>
    <mergeCell ref="J29:L29"/>
    <mergeCell ref="E29:G29"/>
    <mergeCell ref="N29:Q29"/>
    <mergeCell ref="B28:C28"/>
    <mergeCell ref="J28:L28"/>
    <mergeCell ref="E28:G28"/>
    <mergeCell ref="N28:Q28"/>
    <mergeCell ref="B31:C31"/>
    <mergeCell ref="J31:L31"/>
    <mergeCell ref="E31:G31"/>
    <mergeCell ref="N31:Q31"/>
    <mergeCell ref="B30:C30"/>
    <mergeCell ref="J30:L30"/>
    <mergeCell ref="E30:G30"/>
    <mergeCell ref="N30:Q30"/>
    <mergeCell ref="B32:C32"/>
    <mergeCell ref="J32:L32"/>
    <mergeCell ref="E32:G32"/>
    <mergeCell ref="N32:Q32"/>
    <mergeCell ref="B33:C33"/>
    <mergeCell ref="J33:L33"/>
    <mergeCell ref="E33:G33"/>
    <mergeCell ref="N33:Q33"/>
    <mergeCell ref="B36:C36"/>
    <mergeCell ref="J36:L36"/>
    <mergeCell ref="B34:C34"/>
    <mergeCell ref="J34:L34"/>
    <mergeCell ref="B35:C35"/>
    <mergeCell ref="J35:L35"/>
    <mergeCell ref="E35:G35"/>
    <mergeCell ref="E34:G34"/>
    <mergeCell ref="B39:S39"/>
    <mergeCell ref="B40:S40"/>
    <mergeCell ref="R35:S35"/>
    <mergeCell ref="E36:G36"/>
    <mergeCell ref="N36:Q36"/>
    <mergeCell ref="R36:S36"/>
    <mergeCell ref="E37:G37"/>
    <mergeCell ref="N37:Q37"/>
    <mergeCell ref="R37:S37"/>
    <mergeCell ref="B38:C38"/>
    <mergeCell ref="D38:E38"/>
    <mergeCell ref="F38:H38"/>
    <mergeCell ref="J38:L38"/>
    <mergeCell ref="M38:N38"/>
    <mergeCell ref="B37:C37"/>
    <mergeCell ref="J37:L37"/>
  </mergeCells>
  <conditionalFormatting sqref="J9:O12 J14:O20 J22:O23">
    <cfRule type="cellIs" dxfId="23" priority="7" stopIfTrue="1" operator="between">
      <formula>1</formula>
      <formula>300</formula>
    </cfRule>
    <cfRule type="cellIs" dxfId="22" priority="8" stopIfTrue="1" operator="lessThanOrEqual">
      <formula>0</formula>
    </cfRule>
  </conditionalFormatting>
  <conditionalFormatting sqref="J13:O13">
    <cfRule type="cellIs" dxfId="21" priority="5" stopIfTrue="1" operator="between">
      <formula>1</formula>
      <formula>300</formula>
    </cfRule>
    <cfRule type="cellIs" dxfId="20" priority="6" stopIfTrue="1" operator="lessThanOrEqual">
      <formula>0</formula>
    </cfRule>
  </conditionalFormatting>
  <conditionalFormatting sqref="J21:O21">
    <cfRule type="cellIs" dxfId="19" priority="3" stopIfTrue="1" operator="between">
      <formula>1</formula>
      <formula>300</formula>
    </cfRule>
    <cfRule type="cellIs" dxfId="18" priority="4" stopIfTrue="1" operator="lessThanOrEqual">
      <formula>0</formula>
    </cfRule>
  </conditionalFormatting>
  <conditionalFormatting sqref="J24:O24">
    <cfRule type="cellIs" dxfId="17" priority="1" stopIfTrue="1" operator="between">
      <formula>1</formula>
      <formula>300</formula>
    </cfRule>
    <cfRule type="cellIs" dxfId="16" priority="2" stopIfTrue="1" operator="lessThanOrEqual">
      <formula>0</formula>
    </cfRule>
  </conditionalFormatting>
  <dataValidations count="4">
    <dataValidation type="list" allowBlank="1" showInputMessage="1" showErrorMessage="1" sqref="E24" xr:uid="{5B1A89E6-7C61-B143-9B69-28DCB11E2528}">
      <formula1>"UM,JM,SM,UK,JK,SK,M35,M40,M45,M50,M55,M60,M65,M70,M75,M80,M85,M90,K35,K40,K45,K50,K55,K60,K65,K70,K75,K80,K85,K90"</formula1>
    </dataValidation>
    <dataValidation type="list" allowBlank="1" showInputMessage="1" showErrorMessage="1" sqref="B28:C37 J28:L37" xr:uid="{5AD5CC30-DF06-F84E-B5F4-B660F65E88BE}">
      <formula1>"Dommer,Stevnets leder,Jury,Sekretær,Speaker,Teknisk kontrollør, Chief Marshall,Tidtaker"</formula1>
    </dataValidation>
    <dataValidation type="list" allowBlank="1" showInputMessage="1" showErrorMessage="1" sqref="C24" xr:uid="{0CF35E9A-95FF-3E4D-AA32-FC9C2FF25A79}">
      <formula1>"40,45,49,55,59,64,71,76,81,+81,87,+87,49,55,61,67,73,81,89,96,102,+102,109,+109"</formula1>
    </dataValidation>
    <dataValidation type="list" allowBlank="1" showInputMessage="1" showErrorMessage="1" sqref="D5:H5" xr:uid="{D387434F-1A98-474D-BF04-EC0F4B4B9835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</dataValidations>
  <pageMargins left="0.27559055118110198" right="0.35433070866141703" top="0.27559055118110198" bottom="0.27559055118110198" header="0.5" footer="0.5"/>
  <pageSetup paperSize="9" scale="61" orientation="landscape" horizontalDpi="360" verticalDpi="360" copies="14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0EAF8-A33E-F84E-ABD7-1E948D9C2E5A}">
  <sheetPr>
    <pageSetUpPr autoPageBreaks="0" fitToPage="1"/>
  </sheetPr>
  <dimension ref="B1:AD40"/>
  <sheetViews>
    <sheetView showGridLines="0" showRowColHeaders="0" showZeros="0" showOutlineSymbols="0" topLeftCell="A31" zoomScaleNormal="100" zoomScaleSheetLayoutView="75" zoomScalePageLayoutView="92" workbookViewId="0">
      <selection activeCell="H51" sqref="H51"/>
    </sheetView>
  </sheetViews>
  <sheetFormatPr baseColWidth="10" defaultColWidth="9.1640625" defaultRowHeight="13"/>
  <cols>
    <col min="1" max="1" width="9.1640625" style="4"/>
    <col min="2" max="2" width="10.1640625" style="4" customWidth="1"/>
    <col min="3" max="3" width="6.33203125" style="1" customWidth="1"/>
    <col min="4" max="4" width="8.33203125" style="1" customWidth="1"/>
    <col min="5" max="5" width="6.33203125" style="2" customWidth="1"/>
    <col min="6" max="6" width="10.6640625" style="3" customWidth="1"/>
    <col min="7" max="7" width="3.83203125" style="3" customWidth="1"/>
    <col min="8" max="8" width="24.83203125" style="4" customWidth="1"/>
    <col min="9" max="9" width="20.33203125" style="4" customWidth="1"/>
    <col min="10" max="12" width="7.1640625" style="4" customWidth="1"/>
    <col min="13" max="13" width="8.83203125" style="4" customWidth="1"/>
    <col min="14" max="15" width="7.1640625" style="4" customWidth="1"/>
    <col min="16" max="18" width="7.6640625" style="4" customWidth="1"/>
    <col min="19" max="20" width="10.6640625" style="5" customWidth="1"/>
    <col min="21" max="22" width="5.6640625" style="5" customWidth="1"/>
    <col min="23" max="23" width="14.1640625" style="4" customWidth="1"/>
    <col min="24" max="24" width="11.1640625" style="4" hidden="1" customWidth="1"/>
    <col min="25" max="30" width="9.1640625" style="4" hidden="1" customWidth="1"/>
    <col min="31" max="16384" width="9.1640625" style="4"/>
  </cols>
  <sheetData>
    <row r="1" spans="2:30" s="48" customFormat="1" ht="43.5" customHeight="1">
      <c r="C1" s="45"/>
      <c r="D1" s="45"/>
      <c r="E1" s="46"/>
      <c r="F1" s="45"/>
      <c r="G1" s="45"/>
      <c r="H1" s="235" t="s">
        <v>32</v>
      </c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47"/>
      <c r="T1" s="47"/>
      <c r="U1" s="47"/>
      <c r="V1" s="47"/>
    </row>
    <row r="2" spans="2:30" s="48" customFormat="1" ht="24.75" customHeight="1">
      <c r="C2" s="45"/>
      <c r="D2" s="45"/>
      <c r="E2" s="46"/>
      <c r="F2" s="45"/>
      <c r="G2" s="45"/>
      <c r="H2" s="236" t="s">
        <v>33</v>
      </c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47"/>
      <c r="T2" s="47"/>
      <c r="U2" s="47"/>
      <c r="V2" s="47"/>
    </row>
    <row r="3" spans="2:30" s="48" customFormat="1">
      <c r="C3" s="45"/>
      <c r="D3" s="45"/>
      <c r="E3" s="46"/>
      <c r="F3" s="45"/>
      <c r="G3" s="45"/>
      <c r="H3" s="49"/>
      <c r="I3" s="49"/>
      <c r="J3" s="45"/>
      <c r="K3" s="50"/>
      <c r="L3" s="45"/>
      <c r="M3" s="45"/>
      <c r="N3" s="45"/>
      <c r="O3" s="45"/>
      <c r="P3" s="45"/>
      <c r="Q3" s="45"/>
      <c r="R3" s="45"/>
      <c r="S3" s="47"/>
      <c r="T3" s="47"/>
      <c r="U3" s="47"/>
      <c r="V3" s="47"/>
    </row>
    <row r="4" spans="2:30" s="48" customFormat="1" ht="12" customHeight="1">
      <c r="C4" s="45"/>
      <c r="D4" s="45"/>
      <c r="E4" s="46"/>
      <c r="F4" s="45"/>
      <c r="G4" s="45"/>
      <c r="H4" s="49"/>
      <c r="I4" s="49"/>
      <c r="J4" s="45"/>
      <c r="K4" s="50"/>
      <c r="L4" s="45"/>
      <c r="M4" s="45"/>
      <c r="N4" s="45"/>
      <c r="O4" s="45"/>
      <c r="P4" s="45"/>
      <c r="Q4" s="45"/>
      <c r="R4" s="45"/>
      <c r="S4" s="47"/>
      <c r="T4" s="47"/>
      <c r="U4" s="47"/>
      <c r="V4" s="47"/>
    </row>
    <row r="5" spans="2:30" s="40" customFormat="1" ht="16">
      <c r="C5" s="44" t="s">
        <v>27</v>
      </c>
      <c r="D5" s="241" t="s">
        <v>59</v>
      </c>
      <c r="E5" s="241"/>
      <c r="F5" s="241"/>
      <c r="G5" s="241"/>
      <c r="H5" s="241"/>
      <c r="I5" s="38" t="s">
        <v>0</v>
      </c>
      <c r="J5" s="238" t="s">
        <v>60</v>
      </c>
      <c r="K5" s="238"/>
      <c r="L5" s="238"/>
      <c r="M5" s="238"/>
      <c r="N5" s="38" t="s">
        <v>1</v>
      </c>
      <c r="O5" s="240" t="s">
        <v>61</v>
      </c>
      <c r="P5" s="240"/>
      <c r="Q5" s="240"/>
      <c r="R5" s="240"/>
      <c r="S5" s="38" t="s">
        <v>2</v>
      </c>
      <c r="T5" s="51">
        <v>44990</v>
      </c>
      <c r="U5" s="52" t="s">
        <v>26</v>
      </c>
      <c r="V5" s="53">
        <v>7</v>
      </c>
    </row>
    <row r="6" spans="2:30" s="48" customFormat="1">
      <c r="C6" s="45"/>
      <c r="D6" s="45"/>
      <c r="E6" s="46"/>
      <c r="F6" s="45"/>
      <c r="G6" s="45"/>
      <c r="H6" s="49"/>
      <c r="I6" s="49"/>
      <c r="J6" s="45"/>
      <c r="K6" s="50"/>
      <c r="L6" s="45"/>
      <c r="M6" s="45"/>
      <c r="N6" s="45"/>
      <c r="O6" s="45"/>
      <c r="P6" s="45"/>
      <c r="Q6" s="45"/>
      <c r="R6" s="45"/>
      <c r="S6" s="47"/>
      <c r="T6" s="47"/>
      <c r="U6" s="47"/>
      <c r="V6" s="47"/>
      <c r="Y6" s="4"/>
      <c r="Z6" s="4"/>
      <c r="AA6" s="4"/>
      <c r="AB6" s="63" t="s">
        <v>38</v>
      </c>
      <c r="AC6" s="63" t="s">
        <v>38</v>
      </c>
      <c r="AD6" s="63" t="s">
        <v>38</v>
      </c>
    </row>
    <row r="7" spans="2:30" s="1" customFormat="1">
      <c r="B7" s="233" t="s">
        <v>47</v>
      </c>
      <c r="C7" s="32" t="s">
        <v>3</v>
      </c>
      <c r="D7" s="18" t="s">
        <v>4</v>
      </c>
      <c r="E7" s="19" t="s">
        <v>24</v>
      </c>
      <c r="F7" s="18" t="s">
        <v>5</v>
      </c>
      <c r="G7" s="18" t="s">
        <v>28</v>
      </c>
      <c r="H7" s="18" t="s">
        <v>6</v>
      </c>
      <c r="I7" s="18" t="s">
        <v>7</v>
      </c>
      <c r="J7" s="18"/>
      <c r="K7" s="11" t="s">
        <v>8</v>
      </c>
      <c r="L7" s="11"/>
      <c r="M7" s="18"/>
      <c r="N7" s="11" t="s">
        <v>9</v>
      </c>
      <c r="O7" s="11"/>
      <c r="P7" s="22" t="s">
        <v>10</v>
      </c>
      <c r="Q7" s="29"/>
      <c r="R7" s="18" t="s">
        <v>11</v>
      </c>
      <c r="S7" s="24" t="s">
        <v>12</v>
      </c>
      <c r="T7" s="24" t="s">
        <v>12</v>
      </c>
      <c r="U7" s="24" t="s">
        <v>13</v>
      </c>
      <c r="V7" s="34" t="s">
        <v>19</v>
      </c>
      <c r="W7" s="34" t="s">
        <v>14</v>
      </c>
      <c r="X7" s="3"/>
      <c r="AB7" s="64" t="s">
        <v>39</v>
      </c>
      <c r="AC7" s="64" t="s">
        <v>39</v>
      </c>
      <c r="AD7" s="64" t="s">
        <v>39</v>
      </c>
    </row>
    <row r="8" spans="2:30" s="1" customFormat="1">
      <c r="B8" s="234"/>
      <c r="C8" s="33" t="s">
        <v>15</v>
      </c>
      <c r="D8" s="20" t="s">
        <v>16</v>
      </c>
      <c r="E8" s="21" t="s">
        <v>25</v>
      </c>
      <c r="F8" s="20" t="s">
        <v>21</v>
      </c>
      <c r="G8" s="20" t="s">
        <v>29</v>
      </c>
      <c r="H8" s="20"/>
      <c r="I8" s="20"/>
      <c r="J8" s="27">
        <v>1</v>
      </c>
      <c r="K8" s="28">
        <v>2</v>
      </c>
      <c r="L8" s="26">
        <v>3</v>
      </c>
      <c r="M8" s="27">
        <v>1</v>
      </c>
      <c r="N8" s="28">
        <v>2</v>
      </c>
      <c r="O8" s="26">
        <v>3</v>
      </c>
      <c r="P8" s="23" t="s">
        <v>17</v>
      </c>
      <c r="Q8" s="30"/>
      <c r="R8" s="20" t="s">
        <v>18</v>
      </c>
      <c r="S8" s="25"/>
      <c r="T8" s="25" t="s">
        <v>34</v>
      </c>
      <c r="U8" s="25"/>
      <c r="V8" s="35"/>
      <c r="W8" s="35"/>
      <c r="X8" s="3"/>
      <c r="Y8" s="1" t="s">
        <v>40</v>
      </c>
      <c r="Z8" s="1" t="s">
        <v>30</v>
      </c>
      <c r="AA8" s="3" t="s">
        <v>34</v>
      </c>
      <c r="AB8" s="64" t="s">
        <v>41</v>
      </c>
      <c r="AC8" s="64" t="s">
        <v>42</v>
      </c>
      <c r="AD8" s="64" t="s">
        <v>43</v>
      </c>
    </row>
    <row r="9" spans="2:30" s="10" customFormat="1" ht="20" customHeight="1">
      <c r="B9" s="172">
        <v>2000013</v>
      </c>
      <c r="C9" s="175">
        <v>76</v>
      </c>
      <c r="D9" s="159">
        <v>75.02</v>
      </c>
      <c r="E9" s="160" t="s">
        <v>93</v>
      </c>
      <c r="F9" s="161">
        <v>36654</v>
      </c>
      <c r="G9" s="162">
        <v>6</v>
      </c>
      <c r="H9" s="163" t="s">
        <v>179</v>
      </c>
      <c r="I9" s="163" t="s">
        <v>126</v>
      </c>
      <c r="J9" s="164">
        <v>65</v>
      </c>
      <c r="K9" s="165">
        <v>68</v>
      </c>
      <c r="L9" s="165">
        <v>-70</v>
      </c>
      <c r="M9" s="164">
        <v>84</v>
      </c>
      <c r="N9" s="179">
        <v>87</v>
      </c>
      <c r="O9" s="179">
        <v>-89</v>
      </c>
      <c r="P9" s="129">
        <f t="shared" ref="P9:P24" si="0">IF(MAX(J9:L9)&lt;0,0,TRUNC(MAX(J9:L9)/1)*1)</f>
        <v>68</v>
      </c>
      <c r="Q9" s="129">
        <f t="shared" ref="Q9:Q24" si="1">IF(MAX(M9:O9)&lt;0,0,TRUNC(MAX(M9:O9)/1)*1)</f>
        <v>87</v>
      </c>
      <c r="R9" s="129">
        <f t="shared" ref="R9:R24" si="2">IF(P9=0,0,IF(Q9=0,0,SUM(P9:Q9)))</f>
        <v>155</v>
      </c>
      <c r="S9" s="130">
        <f>IF(R9="","",IF(D9="","",IF((Y9="k"),IF(D9&gt;153.757,R9,IF(D9&lt;28,10^(0.7837004341*LOG10(28/153.757)^2)*R9,10^(0.787004341*LOG10(D9/153.757)^2)*R9)),IF(D9&gt;193.609,R9,IF(D9&lt;32,10^(0.722762521*LOG10(32/193.609)^2)*R9,10^(0.722762521*LOG10(D9/193.609)^2)*R9)))))</f>
        <v>184.83061466183614</v>
      </c>
      <c r="T9" s="130" t="str">
        <f>IF(AA9=1,S9*AD9,"")</f>
        <v/>
      </c>
      <c r="U9" s="131">
        <v>6</v>
      </c>
      <c r="V9" s="131" t="s">
        <v>20</v>
      </c>
      <c r="W9" s="127">
        <f>IF(R9="","",IF(D9="","",IF(Y9="k",IF(D9&gt;153.757,1,IF(D9&lt;28,10^(0.787004341*LOG10(28/153.757)^2),10^(0.787004341*LOG10(D9/153.757)^2))),IF(D9&gt;193.609,1,IF(D9&lt;32,10^(0.722762521*LOG10(32/193.609)^2),10^(0.722762521*LOG10(D9/193.609)^2))))))</f>
        <v>1.192455578463459</v>
      </c>
      <c r="X9" s="61">
        <f>T5</f>
        <v>44990</v>
      </c>
      <c r="Y9" s="66" t="str">
        <f>IF(ISNUMBER(FIND("M",E9)),"m",IF(ISNUMBER(FIND("K",E9)),"k"))</f>
        <v>k</v>
      </c>
      <c r="Z9" s="66">
        <f>IF(OR(F9="",X9=""),0,(YEAR(X9)-YEAR(F9)))</f>
        <v>23</v>
      </c>
      <c r="AA9" s="66">
        <f>IF(Z9&gt;34,1,0)</f>
        <v>0</v>
      </c>
      <c r="AB9" s="10" t="b">
        <f>IF(AA9=1,LOOKUP(Z9,'Meltzer-Faber'!A3:A63,'Meltzer-Faber'!B3:B63))</f>
        <v>0</v>
      </c>
      <c r="AC9" s="10" t="b">
        <f>IF(AA9=1,LOOKUP(Z9,'Meltzer-Faber'!A3:A63,'Meltzer-Faber'!C3:C63))</f>
        <v>0</v>
      </c>
      <c r="AD9" s="10" t="b">
        <f>IF(Y9="m",AB9,IF(Y9="k",AC9,""))</f>
        <v>0</v>
      </c>
    </row>
    <row r="10" spans="2:30" s="10" customFormat="1" ht="20" customHeight="1">
      <c r="B10" s="172">
        <v>2004022</v>
      </c>
      <c r="C10" s="175">
        <v>76</v>
      </c>
      <c r="D10" s="159">
        <v>73.180000000000007</v>
      </c>
      <c r="E10" s="160" t="s">
        <v>95</v>
      </c>
      <c r="F10" s="161">
        <v>38134</v>
      </c>
      <c r="G10" s="162">
        <v>3</v>
      </c>
      <c r="H10" s="163" t="s">
        <v>180</v>
      </c>
      <c r="I10" s="163" t="s">
        <v>110</v>
      </c>
      <c r="J10" s="164">
        <v>68</v>
      </c>
      <c r="K10" s="165">
        <v>72</v>
      </c>
      <c r="L10" s="165">
        <v>-75</v>
      </c>
      <c r="M10" s="164">
        <v>87</v>
      </c>
      <c r="N10" s="106">
        <v>92</v>
      </c>
      <c r="O10" s="106">
        <v>95</v>
      </c>
      <c r="P10" s="132">
        <f t="shared" si="0"/>
        <v>72</v>
      </c>
      <c r="Q10" s="132">
        <f t="shared" si="1"/>
        <v>95</v>
      </c>
      <c r="R10" s="132">
        <f t="shared" si="2"/>
        <v>167</v>
      </c>
      <c r="S10" s="133">
        <f t="shared" ref="S10:S24" si="3">IF(R10="","",IF(D10="","",IF((Y10="k"),IF(D10&gt;153.757,R10,IF(D10&lt;28,10^(0.7837004341*LOG10(28/153.757)^2)*R10,10^(0.787004341*LOG10(D10/153.757)^2)*R10)),IF(D10&gt;193.609,R10,IF(D10&lt;32,10^(0.722762521*LOG10(32/193.609)^2)*R10,10^(0.722762521*LOG10(D10/193.609)^2)*R10)))))</f>
        <v>201.62326893005988</v>
      </c>
      <c r="T10" s="133" t="str">
        <f t="shared" ref="T10:T24" si="4">IF(AA10=1,S10*AD10,"")</f>
        <v/>
      </c>
      <c r="U10" s="134">
        <v>5</v>
      </c>
      <c r="V10" s="134"/>
      <c r="W10" s="128">
        <f t="shared" ref="W10:W24" si="5">IF(R10="","",IF(D10="","",IF(Y10="k",IF(D10&gt;153.757,1,IF(D10&lt;28,10^(0.787004341*LOG10(28/153.757)^2),10^(0.787004341*LOG10(D10/153.757)^2))),IF(D10&gt;193.609,1,IF(D10&lt;32,10^(0.722762521*LOG10(32/193.609)^2),10^(0.722762521*LOG10(D10/193.609)^2))))))</f>
        <v>1.2073249636530532</v>
      </c>
      <c r="X10" s="61">
        <f>T5</f>
        <v>44990</v>
      </c>
      <c r="Y10" s="66" t="str">
        <f t="shared" ref="Y10:Y24" si="6">IF(ISNUMBER(FIND("M",E10)),"m",IF(ISNUMBER(FIND("K",E10)),"k"))</f>
        <v>k</v>
      </c>
      <c r="Z10" s="66">
        <f t="shared" ref="Z10:Z24" si="7">IF(OR(F10="",X10=""),0,(YEAR(X10)-YEAR(F10)))</f>
        <v>19</v>
      </c>
      <c r="AA10" s="66">
        <f t="shared" ref="AA10:AA24" si="8">IF(Z10&gt;34,1,0)</f>
        <v>0</v>
      </c>
      <c r="AB10" s="10" t="b">
        <f>IF(AA10=1,LOOKUP(Z10,'Meltzer-Faber'!A3:A63,'Meltzer-Faber'!B3:B63))</f>
        <v>0</v>
      </c>
      <c r="AC10" s="65" t="b">
        <f>IF(AA10=1,LOOKUP(Z10,'Meltzer-Faber'!A3:A63,'Meltzer-Faber'!C3:C63))</f>
        <v>0</v>
      </c>
      <c r="AD10" s="10" t="b">
        <f t="shared" ref="AD10:AD24" si="9">IF(Y10="m",AB10,IF(Y10="k",AC10,""))</f>
        <v>0</v>
      </c>
    </row>
    <row r="11" spans="2:30" s="10" customFormat="1" ht="20" customHeight="1">
      <c r="B11" s="172">
        <v>1998013</v>
      </c>
      <c r="C11" s="175">
        <v>76</v>
      </c>
      <c r="D11" s="159">
        <v>73.56</v>
      </c>
      <c r="E11" s="160" t="s">
        <v>93</v>
      </c>
      <c r="F11" s="161">
        <v>35900</v>
      </c>
      <c r="G11" s="162">
        <v>1</v>
      </c>
      <c r="H11" s="163" t="s">
        <v>181</v>
      </c>
      <c r="I11" s="163" t="s">
        <v>126</v>
      </c>
      <c r="J11" s="164">
        <v>65</v>
      </c>
      <c r="K11" s="165">
        <v>68</v>
      </c>
      <c r="L11" s="165">
        <v>70</v>
      </c>
      <c r="M11" s="164">
        <v>84</v>
      </c>
      <c r="N11" s="106">
        <v>-87</v>
      </c>
      <c r="O11" s="106">
        <v>-87</v>
      </c>
      <c r="P11" s="132">
        <f t="shared" si="0"/>
        <v>70</v>
      </c>
      <c r="Q11" s="132">
        <f t="shared" si="1"/>
        <v>84</v>
      </c>
      <c r="R11" s="132">
        <f t="shared" si="2"/>
        <v>154</v>
      </c>
      <c r="S11" s="133">
        <f t="shared" si="3"/>
        <v>185.44165486507475</v>
      </c>
      <c r="T11" s="133" t="str">
        <f t="shared" si="4"/>
        <v/>
      </c>
      <c r="U11" s="134">
        <v>7</v>
      </c>
      <c r="V11" s="134"/>
      <c r="W11" s="128">
        <f t="shared" si="5"/>
        <v>1.204166590032953</v>
      </c>
      <c r="X11" s="61">
        <f>T5</f>
        <v>44990</v>
      </c>
      <c r="Y11" s="66" t="str">
        <f t="shared" si="6"/>
        <v>k</v>
      </c>
      <c r="Z11" s="66">
        <f t="shared" si="7"/>
        <v>25</v>
      </c>
      <c r="AA11" s="66">
        <f t="shared" si="8"/>
        <v>0</v>
      </c>
      <c r="AB11" s="10" t="b">
        <f>IF(AA11=1,LOOKUP(Z11,'Meltzer-Faber'!A3:A63,'Meltzer-Faber'!B3:B63))</f>
        <v>0</v>
      </c>
      <c r="AC11" s="65" t="b">
        <f>IF(AA11=1,LOOKUP(Z11,'Meltzer-Faber'!A3:A63,'Meltzer-Faber'!C3:C63))</f>
        <v>0</v>
      </c>
      <c r="AD11" s="10" t="b">
        <f t="shared" si="9"/>
        <v>0</v>
      </c>
    </row>
    <row r="12" spans="2:30" s="10" customFormat="1" ht="20" customHeight="1">
      <c r="B12" s="172">
        <v>1999001</v>
      </c>
      <c r="C12" s="175">
        <v>76</v>
      </c>
      <c r="D12" s="159">
        <v>73.680000000000007</v>
      </c>
      <c r="E12" s="160" t="s">
        <v>93</v>
      </c>
      <c r="F12" s="161">
        <v>36430</v>
      </c>
      <c r="G12" s="162">
        <v>5</v>
      </c>
      <c r="H12" s="163" t="s">
        <v>182</v>
      </c>
      <c r="I12" s="163" t="s">
        <v>60</v>
      </c>
      <c r="J12" s="164">
        <v>73</v>
      </c>
      <c r="K12" s="165">
        <v>-77</v>
      </c>
      <c r="L12" s="165">
        <v>78</v>
      </c>
      <c r="M12" s="164">
        <v>86</v>
      </c>
      <c r="N12" s="106">
        <v>90</v>
      </c>
      <c r="O12" s="106">
        <v>-92</v>
      </c>
      <c r="P12" s="132">
        <f t="shared" si="0"/>
        <v>78</v>
      </c>
      <c r="Q12" s="132">
        <f t="shared" si="1"/>
        <v>90</v>
      </c>
      <c r="R12" s="132">
        <f t="shared" si="2"/>
        <v>168</v>
      </c>
      <c r="S12" s="133">
        <f t="shared" si="3"/>
        <v>202.13405057408741</v>
      </c>
      <c r="T12" s="133" t="str">
        <f t="shared" si="4"/>
        <v/>
      </c>
      <c r="U12" s="134">
        <v>4</v>
      </c>
      <c r="V12" s="134" t="s">
        <v>20</v>
      </c>
      <c r="W12" s="128">
        <f t="shared" si="5"/>
        <v>1.203178872464806</v>
      </c>
      <c r="X12" s="61">
        <f>T5</f>
        <v>44990</v>
      </c>
      <c r="Y12" s="66" t="str">
        <f t="shared" si="6"/>
        <v>k</v>
      </c>
      <c r="Z12" s="66">
        <f t="shared" si="7"/>
        <v>24</v>
      </c>
      <c r="AA12" s="66">
        <f t="shared" si="8"/>
        <v>0</v>
      </c>
      <c r="AB12" s="10" t="b">
        <f>IF(AA12=1,LOOKUP(Z12,'Meltzer-Faber'!A3:A63,'Meltzer-Faber'!B3:B63))</f>
        <v>0</v>
      </c>
      <c r="AC12" s="65" t="b">
        <f>IF(AA12=1,LOOKUP(Z12,'Meltzer-Faber'!A3:A63,'Meltzer-Faber'!C3:C63))</f>
        <v>0</v>
      </c>
      <c r="AD12" s="10" t="b">
        <f t="shared" si="9"/>
        <v>0</v>
      </c>
    </row>
    <row r="13" spans="2:30" s="10" customFormat="1" ht="20" customHeight="1">
      <c r="B13" s="172">
        <v>1999002</v>
      </c>
      <c r="C13" s="175">
        <v>76</v>
      </c>
      <c r="D13" s="159">
        <v>72.099999999999994</v>
      </c>
      <c r="E13" s="160" t="s">
        <v>93</v>
      </c>
      <c r="F13" s="161">
        <v>36401</v>
      </c>
      <c r="G13" s="162">
        <v>2</v>
      </c>
      <c r="H13" s="163" t="s">
        <v>183</v>
      </c>
      <c r="I13" s="163" t="s">
        <v>66</v>
      </c>
      <c r="J13" s="164">
        <v>-84</v>
      </c>
      <c r="K13" s="165">
        <v>84</v>
      </c>
      <c r="L13" s="165">
        <v>-88</v>
      </c>
      <c r="M13" s="164">
        <v>106</v>
      </c>
      <c r="N13" s="106">
        <v>109</v>
      </c>
      <c r="O13" s="106">
        <v>-116</v>
      </c>
      <c r="P13" s="132">
        <f t="shared" si="0"/>
        <v>84</v>
      </c>
      <c r="Q13" s="132">
        <f t="shared" si="1"/>
        <v>109</v>
      </c>
      <c r="R13" s="132">
        <f t="shared" si="2"/>
        <v>193</v>
      </c>
      <c r="S13" s="133">
        <f t="shared" si="3"/>
        <v>234.79642407914594</v>
      </c>
      <c r="T13" s="133" t="str">
        <f t="shared" si="4"/>
        <v/>
      </c>
      <c r="U13" s="134">
        <v>2</v>
      </c>
      <c r="V13" s="134" t="s">
        <v>20</v>
      </c>
      <c r="W13" s="128">
        <f t="shared" si="5"/>
        <v>1.2165617827935022</v>
      </c>
      <c r="X13" s="61">
        <f>T5</f>
        <v>44990</v>
      </c>
      <c r="Y13" s="66" t="str">
        <f t="shared" si="6"/>
        <v>k</v>
      </c>
      <c r="Z13" s="66">
        <f t="shared" si="7"/>
        <v>24</v>
      </c>
      <c r="AA13" s="66">
        <f t="shared" si="8"/>
        <v>0</v>
      </c>
      <c r="AB13" s="10" t="b">
        <f>IF(AA13=1,LOOKUP(Z13,'Meltzer-Faber'!A3:A63,'Meltzer-Faber'!B3:B63))</f>
        <v>0</v>
      </c>
      <c r="AC13" s="65" t="b">
        <f>IF(AA13=1,LOOKUP(Z13,'Meltzer-Faber'!A3:A63,'Meltzer-Faber'!C3:C63))</f>
        <v>0</v>
      </c>
      <c r="AD13" s="10" t="b">
        <f t="shared" si="9"/>
        <v>0</v>
      </c>
    </row>
    <row r="14" spans="2:30" s="10" customFormat="1" ht="20" customHeight="1">
      <c r="B14" s="172">
        <v>2004009</v>
      </c>
      <c r="C14" s="175">
        <v>76</v>
      </c>
      <c r="D14" s="159">
        <v>75.900000000000006</v>
      </c>
      <c r="E14" s="160" t="s">
        <v>95</v>
      </c>
      <c r="F14" s="161">
        <v>38060</v>
      </c>
      <c r="G14" s="162">
        <v>7</v>
      </c>
      <c r="H14" s="163" t="s">
        <v>184</v>
      </c>
      <c r="I14" s="163" t="s">
        <v>65</v>
      </c>
      <c r="J14" s="164">
        <v>78</v>
      </c>
      <c r="K14" s="165">
        <v>81</v>
      </c>
      <c r="L14" s="165">
        <v>84</v>
      </c>
      <c r="M14" s="164">
        <v>102</v>
      </c>
      <c r="N14" s="106">
        <v>105</v>
      </c>
      <c r="O14" s="106">
        <v>108</v>
      </c>
      <c r="P14" s="132">
        <f t="shared" si="0"/>
        <v>84</v>
      </c>
      <c r="Q14" s="132">
        <f t="shared" si="1"/>
        <v>108</v>
      </c>
      <c r="R14" s="132">
        <f t="shared" si="2"/>
        <v>192</v>
      </c>
      <c r="S14" s="133">
        <f t="shared" si="3"/>
        <v>227.65600935769078</v>
      </c>
      <c r="T14" s="133" t="str">
        <f t="shared" si="4"/>
        <v/>
      </c>
      <c r="U14" s="134">
        <v>3</v>
      </c>
      <c r="V14" s="134" t="s">
        <v>20</v>
      </c>
      <c r="W14" s="128">
        <f t="shared" si="5"/>
        <v>1.1857083820713061</v>
      </c>
      <c r="X14" s="61">
        <f>T5</f>
        <v>44990</v>
      </c>
      <c r="Y14" s="66" t="str">
        <f t="shared" si="6"/>
        <v>k</v>
      </c>
      <c r="Z14" s="66">
        <f t="shared" si="7"/>
        <v>19</v>
      </c>
      <c r="AA14" s="66">
        <f t="shared" si="8"/>
        <v>0</v>
      </c>
      <c r="AB14" s="10" t="b">
        <f>IF(AA14=1,LOOKUP(Z14,'Meltzer-Faber'!A3:A63,'Meltzer-Faber'!B3:B63))</f>
        <v>0</v>
      </c>
      <c r="AC14" s="65" t="b">
        <f>IF(AA14=1,LOOKUP(Z14,'Meltzer-Faber'!A3:A63,'Meltzer-Faber'!C3:C63))</f>
        <v>0</v>
      </c>
      <c r="AD14" s="10" t="b">
        <f t="shared" si="9"/>
        <v>0</v>
      </c>
    </row>
    <row r="15" spans="2:30" s="10" customFormat="1" ht="20" customHeight="1">
      <c r="B15" s="172">
        <v>2005004</v>
      </c>
      <c r="C15" s="175">
        <v>76</v>
      </c>
      <c r="D15" s="159">
        <v>75.959999999999994</v>
      </c>
      <c r="E15" s="160" t="s">
        <v>95</v>
      </c>
      <c r="F15" s="161">
        <v>38540</v>
      </c>
      <c r="G15" s="162">
        <v>4</v>
      </c>
      <c r="H15" s="163" t="s">
        <v>185</v>
      </c>
      <c r="I15" s="163" t="s">
        <v>186</v>
      </c>
      <c r="J15" s="164">
        <v>85</v>
      </c>
      <c r="K15" s="165">
        <v>88</v>
      </c>
      <c r="L15" s="165">
        <v>-90</v>
      </c>
      <c r="M15" s="164">
        <v>110</v>
      </c>
      <c r="N15" s="106">
        <v>115</v>
      </c>
      <c r="O15" s="106">
        <v>119</v>
      </c>
      <c r="P15" s="132">
        <f t="shared" si="0"/>
        <v>88</v>
      </c>
      <c r="Q15" s="132">
        <f t="shared" si="1"/>
        <v>119</v>
      </c>
      <c r="R15" s="132">
        <f t="shared" si="2"/>
        <v>207</v>
      </c>
      <c r="S15" s="133">
        <f t="shared" si="3"/>
        <v>245.34810965029635</v>
      </c>
      <c r="T15" s="133" t="str">
        <f t="shared" si="4"/>
        <v/>
      </c>
      <c r="U15" s="134">
        <v>1</v>
      </c>
      <c r="V15" s="116" t="s">
        <v>204</v>
      </c>
      <c r="W15" s="128">
        <f t="shared" si="5"/>
        <v>1.1852565683589196</v>
      </c>
      <c r="X15" s="61">
        <f>T5</f>
        <v>44990</v>
      </c>
      <c r="Y15" s="66" t="str">
        <f t="shared" si="6"/>
        <v>k</v>
      </c>
      <c r="Z15" s="66">
        <f t="shared" si="7"/>
        <v>18</v>
      </c>
      <c r="AA15" s="66">
        <f t="shared" si="8"/>
        <v>0</v>
      </c>
      <c r="AB15" s="10" t="b">
        <f>IF(AA15=1,LOOKUP(Z15,'Meltzer-Faber'!A3:A63,'Meltzer-Faber'!B3:B63))</f>
        <v>0</v>
      </c>
      <c r="AC15" s="65" t="b">
        <f>IF(AA15=1,LOOKUP(Z15,'Meltzer-Faber'!A3:A63,'Meltzer-Faber'!C3:C63))</f>
        <v>0</v>
      </c>
      <c r="AD15" s="10" t="b">
        <f t="shared" si="9"/>
        <v>0</v>
      </c>
    </row>
    <row r="16" spans="2:30" s="10" customFormat="1" ht="20" customHeight="1">
      <c r="B16" s="172">
        <v>2003002</v>
      </c>
      <c r="C16" s="176">
        <v>81</v>
      </c>
      <c r="D16" s="159">
        <v>77.459999999999994</v>
      </c>
      <c r="E16" s="160" t="s">
        <v>95</v>
      </c>
      <c r="F16" s="161">
        <v>37977</v>
      </c>
      <c r="G16" s="162">
        <v>9</v>
      </c>
      <c r="H16" s="163" t="s">
        <v>187</v>
      </c>
      <c r="I16" s="163" t="s">
        <v>188</v>
      </c>
      <c r="J16" s="170">
        <v>69</v>
      </c>
      <c r="K16" s="171">
        <v>73</v>
      </c>
      <c r="L16" s="165">
        <v>76</v>
      </c>
      <c r="M16" s="170">
        <v>86</v>
      </c>
      <c r="N16" s="106">
        <v>90</v>
      </c>
      <c r="O16" s="106">
        <v>-92</v>
      </c>
      <c r="P16" s="132">
        <f t="shared" si="0"/>
        <v>76</v>
      </c>
      <c r="Q16" s="132">
        <f t="shared" si="1"/>
        <v>90</v>
      </c>
      <c r="R16" s="132">
        <f t="shared" si="2"/>
        <v>166</v>
      </c>
      <c r="S16" s="133">
        <f t="shared" si="3"/>
        <v>194.93215192073316</v>
      </c>
      <c r="T16" s="133" t="str">
        <f t="shared" si="4"/>
        <v/>
      </c>
      <c r="U16" s="134">
        <v>2</v>
      </c>
      <c r="V16" s="116" t="s">
        <v>159</v>
      </c>
      <c r="W16" s="128">
        <f t="shared" si="5"/>
        <v>1.1742900718116456</v>
      </c>
      <c r="X16" s="61">
        <f>T5</f>
        <v>44990</v>
      </c>
      <c r="Y16" s="66" t="str">
        <f t="shared" si="6"/>
        <v>k</v>
      </c>
      <c r="Z16" s="66">
        <f t="shared" si="7"/>
        <v>20</v>
      </c>
      <c r="AA16" s="66">
        <f t="shared" si="8"/>
        <v>0</v>
      </c>
      <c r="AB16" s="10" t="b">
        <f>IF(AA16=1,LOOKUP(Z16,'Meltzer-Faber'!A3:A63,'Meltzer-Faber'!B3:B63))</f>
        <v>0</v>
      </c>
      <c r="AC16" s="65" t="b">
        <f>IF(AA16=1,LOOKUP(Z16,'Meltzer-Faber'!A3:A63,'Meltzer-Faber'!C3:C63))</f>
        <v>0</v>
      </c>
      <c r="AD16" s="10" t="b">
        <f t="shared" si="9"/>
        <v>0</v>
      </c>
    </row>
    <row r="17" spans="2:30" s="10" customFormat="1" ht="20" customHeight="1">
      <c r="B17" s="172">
        <v>1992005</v>
      </c>
      <c r="C17" s="176">
        <v>81</v>
      </c>
      <c r="D17" s="159">
        <v>78.22</v>
      </c>
      <c r="E17" s="160" t="s">
        <v>93</v>
      </c>
      <c r="F17" s="161">
        <v>33918</v>
      </c>
      <c r="G17" s="162">
        <v>8</v>
      </c>
      <c r="H17" s="163" t="s">
        <v>189</v>
      </c>
      <c r="I17" s="163" t="s">
        <v>65</v>
      </c>
      <c r="J17" s="164">
        <v>83</v>
      </c>
      <c r="K17" s="165">
        <v>-86</v>
      </c>
      <c r="L17" s="165">
        <v>-86</v>
      </c>
      <c r="M17" s="164">
        <v>103</v>
      </c>
      <c r="N17" s="106">
        <v>107</v>
      </c>
      <c r="O17" s="106">
        <v>111</v>
      </c>
      <c r="P17" s="132">
        <f t="shared" si="0"/>
        <v>83</v>
      </c>
      <c r="Q17" s="132">
        <f t="shared" si="1"/>
        <v>111</v>
      </c>
      <c r="R17" s="132">
        <f t="shared" si="2"/>
        <v>194</v>
      </c>
      <c r="S17" s="133">
        <f t="shared" si="3"/>
        <v>226.77958055512335</v>
      </c>
      <c r="T17" s="133" t="str">
        <f t="shared" si="4"/>
        <v/>
      </c>
      <c r="U17" s="134">
        <v>1</v>
      </c>
      <c r="V17" s="116" t="s">
        <v>159</v>
      </c>
      <c r="W17" s="128">
        <f t="shared" si="5"/>
        <v>1.1689669100779554</v>
      </c>
      <c r="X17" s="61">
        <f>T5</f>
        <v>44990</v>
      </c>
      <c r="Y17" s="66" t="str">
        <f t="shared" si="6"/>
        <v>k</v>
      </c>
      <c r="Z17" s="66">
        <f t="shared" si="7"/>
        <v>31</v>
      </c>
      <c r="AA17" s="66">
        <f t="shared" si="8"/>
        <v>0</v>
      </c>
      <c r="AB17" s="10" t="b">
        <f>IF(AA17=1,LOOKUP(Z17,'Meltzer-Faber'!A3:A63,'Meltzer-Faber'!B3:B63))</f>
        <v>0</v>
      </c>
      <c r="AC17" s="65" t="b">
        <f>IF(AA17=1,LOOKUP(Z17,'Meltzer-Faber'!A3:A63,'Meltzer-Faber'!C3:C63))</f>
        <v>0</v>
      </c>
      <c r="AD17" s="10" t="b">
        <f t="shared" si="9"/>
        <v>0</v>
      </c>
    </row>
    <row r="18" spans="2:30" s="10" customFormat="1" ht="20" customHeight="1">
      <c r="B18" s="172">
        <v>1998004</v>
      </c>
      <c r="C18" s="176">
        <v>87</v>
      </c>
      <c r="D18" s="159">
        <v>85.08</v>
      </c>
      <c r="E18" s="160" t="s">
        <v>93</v>
      </c>
      <c r="F18" s="161">
        <v>36112</v>
      </c>
      <c r="G18" s="162">
        <v>10</v>
      </c>
      <c r="H18" s="163" t="s">
        <v>190</v>
      </c>
      <c r="I18" s="163" t="s">
        <v>191</v>
      </c>
      <c r="J18" s="164">
        <v>108</v>
      </c>
      <c r="K18" s="165">
        <v>112</v>
      </c>
      <c r="L18" s="165">
        <v>115</v>
      </c>
      <c r="M18" s="164">
        <v>142</v>
      </c>
      <c r="N18" s="106">
        <v>147</v>
      </c>
      <c r="O18" s="106">
        <v>150</v>
      </c>
      <c r="P18" s="132">
        <f t="shared" si="0"/>
        <v>115</v>
      </c>
      <c r="Q18" s="132">
        <f t="shared" si="1"/>
        <v>150</v>
      </c>
      <c r="R18" s="132">
        <f t="shared" si="2"/>
        <v>265</v>
      </c>
      <c r="S18" s="133">
        <f t="shared" si="3"/>
        <v>298.69621778874</v>
      </c>
      <c r="T18" s="133" t="str">
        <f t="shared" si="4"/>
        <v/>
      </c>
      <c r="U18" s="134">
        <v>1</v>
      </c>
      <c r="V18" s="116" t="s">
        <v>205</v>
      </c>
      <c r="W18" s="128">
        <f t="shared" si="5"/>
        <v>1.127155538825434</v>
      </c>
      <c r="X18" s="61">
        <f>T5</f>
        <v>44990</v>
      </c>
      <c r="Y18" s="66" t="str">
        <f t="shared" si="6"/>
        <v>k</v>
      </c>
      <c r="Z18" s="66">
        <f t="shared" si="7"/>
        <v>25</v>
      </c>
      <c r="AA18" s="66">
        <f t="shared" si="8"/>
        <v>0</v>
      </c>
      <c r="AB18" s="10" t="b">
        <f>IF(AA18=1,LOOKUP(Z18,'Meltzer-Faber'!A3:A63,'Meltzer-Faber'!B3:B63))</f>
        <v>0</v>
      </c>
      <c r="AC18" s="65" t="b">
        <f>IF(AA18=1,LOOKUP(Z18,'Meltzer-Faber'!A3:A63,'Meltzer-Faber'!C3:C63))</f>
        <v>0</v>
      </c>
      <c r="AD18" s="10" t="b">
        <f t="shared" si="9"/>
        <v>0</v>
      </c>
    </row>
    <row r="19" spans="2:30" s="10" customFormat="1" ht="20" customHeight="1">
      <c r="B19" s="172">
        <v>1991003</v>
      </c>
      <c r="C19" s="176" t="s">
        <v>192</v>
      </c>
      <c r="D19" s="159">
        <v>135.1</v>
      </c>
      <c r="E19" s="160" t="s">
        <v>93</v>
      </c>
      <c r="F19" s="161">
        <v>33418</v>
      </c>
      <c r="G19" s="162">
        <v>11</v>
      </c>
      <c r="H19" s="163" t="s">
        <v>193</v>
      </c>
      <c r="I19" s="163" t="s">
        <v>66</v>
      </c>
      <c r="J19" s="164">
        <v>65</v>
      </c>
      <c r="K19" s="165">
        <v>70</v>
      </c>
      <c r="L19" s="165">
        <v>-73</v>
      </c>
      <c r="M19" s="164">
        <v>88</v>
      </c>
      <c r="N19" s="106">
        <v>92</v>
      </c>
      <c r="O19" s="106">
        <v>94</v>
      </c>
      <c r="P19" s="132">
        <f t="shared" si="0"/>
        <v>70</v>
      </c>
      <c r="Q19" s="132">
        <f t="shared" si="1"/>
        <v>94</v>
      </c>
      <c r="R19" s="132">
        <f t="shared" si="2"/>
        <v>164</v>
      </c>
      <c r="S19" s="133">
        <f t="shared" si="3"/>
        <v>164.9406665100353</v>
      </c>
      <c r="T19" s="133" t="str">
        <f t="shared" si="4"/>
        <v/>
      </c>
      <c r="U19" s="134">
        <v>1</v>
      </c>
      <c r="V19" s="134"/>
      <c r="W19" s="128">
        <f t="shared" si="5"/>
        <v>1.0057357714026542</v>
      </c>
      <c r="X19" s="61">
        <f>T5</f>
        <v>44990</v>
      </c>
      <c r="Y19" s="66" t="str">
        <f t="shared" si="6"/>
        <v>k</v>
      </c>
      <c r="Z19" s="66">
        <f t="shared" si="7"/>
        <v>32</v>
      </c>
      <c r="AA19" s="66">
        <f t="shared" si="8"/>
        <v>0</v>
      </c>
      <c r="AB19" s="10" t="b">
        <f>IF(AA19=1,LOOKUP(Z19,'Meltzer-Faber'!A3:A63,'Meltzer-Faber'!B3:B63))</f>
        <v>0</v>
      </c>
      <c r="AC19" s="65" t="b">
        <f>IF(AA19=1,LOOKUP(Z19,'Meltzer-Faber'!A3:A63,'Meltzer-Faber'!C3:C63))</f>
        <v>0</v>
      </c>
      <c r="AD19" s="10" t="b">
        <f t="shared" si="9"/>
        <v>0</v>
      </c>
    </row>
    <row r="20" spans="2:30" s="10" customFormat="1" ht="20" customHeight="1">
      <c r="B20" s="172"/>
      <c r="C20" s="169"/>
      <c r="D20" s="159"/>
      <c r="E20" s="160"/>
      <c r="F20" s="161"/>
      <c r="G20" s="162"/>
      <c r="H20" s="163"/>
      <c r="I20" s="163"/>
      <c r="J20" s="164"/>
      <c r="K20" s="165"/>
      <c r="L20" s="165"/>
      <c r="M20" s="164"/>
      <c r="N20" s="107"/>
      <c r="O20" s="107"/>
      <c r="P20" s="132">
        <f t="shared" si="0"/>
        <v>0</v>
      </c>
      <c r="Q20" s="132">
        <f t="shared" si="1"/>
        <v>0</v>
      </c>
      <c r="R20" s="132">
        <f t="shared" si="2"/>
        <v>0</v>
      </c>
      <c r="S20" s="133" t="str">
        <f t="shared" si="3"/>
        <v/>
      </c>
      <c r="T20" s="133" t="str">
        <f t="shared" si="4"/>
        <v/>
      </c>
      <c r="U20" s="134"/>
      <c r="V20" s="134"/>
      <c r="W20" s="128" t="str">
        <f t="shared" si="5"/>
        <v/>
      </c>
      <c r="X20" s="61">
        <f>T5</f>
        <v>44990</v>
      </c>
      <c r="Y20" s="66" t="b">
        <f t="shared" si="6"/>
        <v>0</v>
      </c>
      <c r="Z20" s="66">
        <f t="shared" si="7"/>
        <v>0</v>
      </c>
      <c r="AA20" s="66">
        <f t="shared" si="8"/>
        <v>0</v>
      </c>
      <c r="AB20" s="10" t="b">
        <f>IF(AA20=1,LOOKUP(Z20,'Meltzer-Faber'!A3:A63,'Meltzer-Faber'!B3:B63))</f>
        <v>0</v>
      </c>
      <c r="AC20" s="65" t="b">
        <f>IF(AA20=1,LOOKUP(Z20,'Meltzer-Faber'!A3:A63,'Meltzer-Faber'!C3:C63))</f>
        <v>0</v>
      </c>
      <c r="AD20" s="10" t="str">
        <f t="shared" si="9"/>
        <v/>
      </c>
    </row>
    <row r="21" spans="2:30" s="10" customFormat="1" ht="20" customHeight="1">
      <c r="B21" s="172"/>
      <c r="C21" s="169"/>
      <c r="D21" s="159"/>
      <c r="E21" s="160"/>
      <c r="F21" s="161"/>
      <c r="G21" s="162"/>
      <c r="H21" s="163"/>
      <c r="I21" s="163"/>
      <c r="J21" s="164"/>
      <c r="K21" s="165"/>
      <c r="L21" s="165"/>
      <c r="M21" s="164"/>
      <c r="N21" s="107"/>
      <c r="O21" s="107"/>
      <c r="P21" s="132">
        <f t="shared" si="0"/>
        <v>0</v>
      </c>
      <c r="Q21" s="132">
        <f t="shared" si="1"/>
        <v>0</v>
      </c>
      <c r="R21" s="132">
        <f t="shared" si="2"/>
        <v>0</v>
      </c>
      <c r="S21" s="133" t="str">
        <f t="shared" si="3"/>
        <v/>
      </c>
      <c r="T21" s="133" t="str">
        <f t="shared" si="4"/>
        <v/>
      </c>
      <c r="U21" s="134"/>
      <c r="V21" s="134"/>
      <c r="W21" s="128" t="str">
        <f t="shared" si="5"/>
        <v/>
      </c>
      <c r="X21" s="61">
        <f>T5</f>
        <v>44990</v>
      </c>
      <c r="Y21" s="66" t="b">
        <f t="shared" si="6"/>
        <v>0</v>
      </c>
      <c r="Z21" s="66">
        <f t="shared" si="7"/>
        <v>0</v>
      </c>
      <c r="AA21" s="66">
        <f t="shared" si="8"/>
        <v>0</v>
      </c>
      <c r="AB21" s="10" t="b">
        <f>IF(AA21=1,LOOKUP(Z21,'Meltzer-Faber'!A3:A63,'Meltzer-Faber'!B3:B63))</f>
        <v>0</v>
      </c>
      <c r="AC21" s="65" t="b">
        <f>IF(AA21=1,LOOKUP(Z21,'Meltzer-Faber'!A3:A63,'Meltzer-Faber'!C3:C63))</f>
        <v>0</v>
      </c>
      <c r="AD21" s="10" t="str">
        <f t="shared" si="9"/>
        <v/>
      </c>
    </row>
    <row r="22" spans="2:30" s="10" customFormat="1" ht="20" customHeight="1">
      <c r="B22" s="141"/>
      <c r="C22" s="147"/>
      <c r="D22" s="91"/>
      <c r="E22" s="92"/>
      <c r="F22" s="93"/>
      <c r="G22" s="94"/>
      <c r="H22" s="95"/>
      <c r="I22" s="95"/>
      <c r="J22" s="96"/>
      <c r="K22" s="96"/>
      <c r="L22" s="96"/>
      <c r="M22" s="96"/>
      <c r="N22" s="107"/>
      <c r="O22" s="107"/>
      <c r="P22" s="132">
        <f t="shared" si="0"/>
        <v>0</v>
      </c>
      <c r="Q22" s="132">
        <f t="shared" si="1"/>
        <v>0</v>
      </c>
      <c r="R22" s="132">
        <f t="shared" si="2"/>
        <v>0</v>
      </c>
      <c r="S22" s="133" t="str">
        <f t="shared" si="3"/>
        <v/>
      </c>
      <c r="T22" s="133" t="str">
        <f t="shared" si="4"/>
        <v/>
      </c>
      <c r="U22" s="134"/>
      <c r="V22" s="134"/>
      <c r="W22" s="128" t="str">
        <f t="shared" si="5"/>
        <v/>
      </c>
      <c r="X22" s="61">
        <f>T5</f>
        <v>44990</v>
      </c>
      <c r="Y22" s="66" t="b">
        <f t="shared" si="6"/>
        <v>0</v>
      </c>
      <c r="Z22" s="66">
        <f t="shared" si="7"/>
        <v>0</v>
      </c>
      <c r="AA22" s="66">
        <f t="shared" si="8"/>
        <v>0</v>
      </c>
      <c r="AB22" s="10" t="b">
        <f>IF(AA22=1,LOOKUP(Z22,'Meltzer-Faber'!A3:A63,'Meltzer-Faber'!B3:B63))</f>
        <v>0</v>
      </c>
      <c r="AC22" s="65" t="b">
        <f>IF(AA22=1,LOOKUP(Z22,'Meltzer-Faber'!A3:A63,'Meltzer-Faber'!C3:C63))</f>
        <v>0</v>
      </c>
      <c r="AD22" s="10" t="str">
        <f t="shared" si="9"/>
        <v/>
      </c>
    </row>
    <row r="23" spans="2:30" s="10" customFormat="1" ht="20" customHeight="1">
      <c r="B23" s="138"/>
      <c r="C23" s="99"/>
      <c r="D23" s="114"/>
      <c r="E23" s="101"/>
      <c r="F23" s="118"/>
      <c r="G23" s="116"/>
      <c r="H23" s="117"/>
      <c r="I23" s="117"/>
      <c r="J23" s="106"/>
      <c r="K23" s="107"/>
      <c r="L23" s="107"/>
      <c r="M23" s="107"/>
      <c r="N23" s="107"/>
      <c r="O23" s="107"/>
      <c r="P23" s="132">
        <f t="shared" si="0"/>
        <v>0</v>
      </c>
      <c r="Q23" s="132">
        <f t="shared" si="1"/>
        <v>0</v>
      </c>
      <c r="R23" s="132">
        <f t="shared" si="2"/>
        <v>0</v>
      </c>
      <c r="S23" s="133" t="str">
        <f t="shared" si="3"/>
        <v/>
      </c>
      <c r="T23" s="133" t="str">
        <f t="shared" si="4"/>
        <v/>
      </c>
      <c r="U23" s="134"/>
      <c r="V23" s="134"/>
      <c r="W23" s="128" t="str">
        <f t="shared" si="5"/>
        <v/>
      </c>
      <c r="X23" s="61">
        <f>T5</f>
        <v>44990</v>
      </c>
      <c r="Y23" s="66" t="b">
        <f t="shared" si="6"/>
        <v>0</v>
      </c>
      <c r="Z23" s="66">
        <f t="shared" si="7"/>
        <v>0</v>
      </c>
      <c r="AA23" s="66">
        <f t="shared" si="8"/>
        <v>0</v>
      </c>
      <c r="AB23" s="10" t="b">
        <f>IF(AA23=1,LOOKUP(Z23,'Meltzer-Faber'!A3:A63,'Meltzer-Faber'!B3:B63))</f>
        <v>0</v>
      </c>
      <c r="AC23" s="65" t="b">
        <f>IF(AA23=1,LOOKUP(Z23,'Meltzer-Faber'!A3:A63,'Meltzer-Faber'!C3:C63))</f>
        <v>0</v>
      </c>
      <c r="AD23" s="10" t="str">
        <f t="shared" si="9"/>
        <v/>
      </c>
    </row>
    <row r="24" spans="2:30" s="10" customFormat="1" ht="20" customHeight="1">
      <c r="B24" s="139"/>
      <c r="C24" s="148"/>
      <c r="D24" s="143"/>
      <c r="E24" s="121"/>
      <c r="F24" s="144"/>
      <c r="G24" s="145"/>
      <c r="H24" s="146"/>
      <c r="I24" s="146"/>
      <c r="J24" s="125"/>
      <c r="K24" s="126"/>
      <c r="L24" s="126"/>
      <c r="M24" s="126"/>
      <c r="N24" s="126"/>
      <c r="O24" s="126"/>
      <c r="P24" s="135">
        <f t="shared" si="0"/>
        <v>0</v>
      </c>
      <c r="Q24" s="135">
        <f t="shared" si="1"/>
        <v>0</v>
      </c>
      <c r="R24" s="135">
        <f t="shared" si="2"/>
        <v>0</v>
      </c>
      <c r="S24" s="136" t="str">
        <f t="shared" si="3"/>
        <v/>
      </c>
      <c r="T24" s="136" t="str">
        <f t="shared" si="4"/>
        <v/>
      </c>
      <c r="U24" s="137"/>
      <c r="V24" s="137"/>
      <c r="W24" s="128" t="str">
        <f t="shared" si="5"/>
        <v/>
      </c>
      <c r="X24" s="61">
        <f>T5</f>
        <v>44990</v>
      </c>
      <c r="Y24" s="66" t="b">
        <f t="shared" si="6"/>
        <v>0</v>
      </c>
      <c r="Z24" s="66">
        <f t="shared" si="7"/>
        <v>0</v>
      </c>
      <c r="AA24" s="66">
        <f t="shared" si="8"/>
        <v>0</v>
      </c>
      <c r="AB24" s="10" t="b">
        <f>IF(AA24=1,LOOKUP(Z24,'Meltzer-Faber'!A3:A63,'Meltzer-Faber'!B3:B63))</f>
        <v>0</v>
      </c>
      <c r="AC24" s="65" t="b">
        <f>IF(AA24=1,LOOKUP(Z24,'Meltzer-Faber'!A3:A63,'Meltzer-Faber'!C3:C63))</f>
        <v>0</v>
      </c>
      <c r="AD24" s="10" t="str">
        <f t="shared" si="9"/>
        <v/>
      </c>
    </row>
    <row r="25" spans="2:30" s="7" customFormat="1" ht="19" customHeight="1">
      <c r="C25" s="12"/>
      <c r="D25" s="13"/>
      <c r="E25" s="14"/>
      <c r="F25" s="15"/>
      <c r="G25" s="15"/>
      <c r="H25" s="12"/>
      <c r="I25" s="12"/>
      <c r="J25" s="16"/>
      <c r="K25" s="16"/>
      <c r="L25" s="16"/>
      <c r="M25" s="16"/>
      <c r="N25" s="16"/>
      <c r="O25" s="16"/>
      <c r="P25" s="12"/>
      <c r="Q25" s="12"/>
      <c r="R25" s="12"/>
      <c r="S25" s="17"/>
      <c r="T25" s="17"/>
      <c r="U25" s="17"/>
      <c r="V25" s="31"/>
      <c r="W25" s="8"/>
      <c r="X25" s="62"/>
    </row>
    <row r="26" spans="2:30" customFormat="1" ht="21" customHeight="1"/>
    <row r="27" spans="2:30" customFormat="1" ht="23" customHeight="1">
      <c r="B27" s="222" t="s">
        <v>48</v>
      </c>
      <c r="C27" s="223"/>
      <c r="D27" s="75" t="s">
        <v>47</v>
      </c>
      <c r="E27" s="226" t="s">
        <v>6</v>
      </c>
      <c r="F27" s="227"/>
      <c r="G27" s="228"/>
      <c r="H27" s="76" t="s">
        <v>57</v>
      </c>
      <c r="I27" s="77"/>
      <c r="J27" s="224" t="s">
        <v>48</v>
      </c>
      <c r="K27" s="225"/>
      <c r="L27" s="225"/>
      <c r="M27" s="82" t="s">
        <v>47</v>
      </c>
      <c r="N27" s="229" t="s">
        <v>6</v>
      </c>
      <c r="O27" s="230"/>
      <c r="P27" s="230"/>
      <c r="Q27" s="231"/>
      <c r="R27" s="229" t="s">
        <v>57</v>
      </c>
      <c r="S27" s="232"/>
      <c r="T27" s="73"/>
      <c r="U27" s="73"/>
      <c r="V27" s="73"/>
      <c r="X27" s="4"/>
      <c r="Y27" s="4"/>
      <c r="Z27" s="4"/>
      <c r="AA27" s="1"/>
      <c r="AC27" s="44"/>
      <c r="AD27" s="44"/>
    </row>
    <row r="28" spans="2:30" s="6" customFormat="1" ht="20" customHeight="1">
      <c r="B28" s="198" t="s">
        <v>49</v>
      </c>
      <c r="C28" s="199"/>
      <c r="D28" s="153">
        <v>1972001</v>
      </c>
      <c r="E28" s="193" t="s">
        <v>72</v>
      </c>
      <c r="F28" s="194"/>
      <c r="G28" s="195"/>
      <c r="H28" s="78" t="s">
        <v>65</v>
      </c>
      <c r="I28" s="79"/>
      <c r="J28" s="200" t="s">
        <v>50</v>
      </c>
      <c r="K28" s="201"/>
      <c r="L28" s="201"/>
      <c r="M28" s="149">
        <v>1960001</v>
      </c>
      <c r="N28" s="189" t="s">
        <v>73</v>
      </c>
      <c r="O28" s="190"/>
      <c r="P28" s="190"/>
      <c r="Q28" s="191"/>
      <c r="R28" s="189" t="s">
        <v>60</v>
      </c>
      <c r="S28" s="192"/>
      <c r="AA28" s="1"/>
      <c r="AC28" s="74"/>
      <c r="AD28" s="74"/>
    </row>
    <row r="29" spans="2:30" s="6" customFormat="1" ht="21" customHeight="1">
      <c r="B29" s="198" t="s">
        <v>51</v>
      </c>
      <c r="C29" s="199"/>
      <c r="D29" s="153">
        <v>1954001</v>
      </c>
      <c r="E29" s="193" t="s">
        <v>157</v>
      </c>
      <c r="F29" s="194"/>
      <c r="G29" s="195"/>
      <c r="H29" s="78" t="s">
        <v>67</v>
      </c>
      <c r="I29" s="79"/>
      <c r="J29" s="200" t="s">
        <v>52</v>
      </c>
      <c r="K29" s="201"/>
      <c r="L29" s="201"/>
      <c r="M29" s="150">
        <v>1973001</v>
      </c>
      <c r="N29" s="193" t="s">
        <v>85</v>
      </c>
      <c r="O29" s="194"/>
      <c r="P29" s="194"/>
      <c r="Q29" s="244"/>
      <c r="R29" s="189" t="s">
        <v>63</v>
      </c>
      <c r="S29" s="192"/>
      <c r="AC29" s="74"/>
      <c r="AD29" s="74"/>
    </row>
    <row r="30" spans="2:30" s="6" customFormat="1" ht="19" customHeight="1">
      <c r="B30" s="198" t="s">
        <v>51</v>
      </c>
      <c r="C30" s="199"/>
      <c r="D30" s="153">
        <v>1994001</v>
      </c>
      <c r="E30" s="193" t="s">
        <v>78</v>
      </c>
      <c r="F30" s="194"/>
      <c r="G30" s="195"/>
      <c r="H30" s="78" t="s">
        <v>64</v>
      </c>
      <c r="I30" s="79"/>
      <c r="J30" s="200" t="s">
        <v>52</v>
      </c>
      <c r="K30" s="201"/>
      <c r="L30" s="201"/>
      <c r="M30" s="150">
        <v>1971003</v>
      </c>
      <c r="N30" s="189" t="s">
        <v>203</v>
      </c>
      <c r="O30" s="190"/>
      <c r="P30" s="190"/>
      <c r="Q30" s="191"/>
      <c r="R30" s="189" t="s">
        <v>63</v>
      </c>
      <c r="S30" s="192"/>
      <c r="AC30" s="74"/>
      <c r="AD30" s="74"/>
    </row>
    <row r="31" spans="2:30" s="6" customFormat="1" ht="21" customHeight="1">
      <c r="B31" s="198" t="s">
        <v>51</v>
      </c>
      <c r="C31" s="199"/>
      <c r="D31" s="153">
        <v>1991020</v>
      </c>
      <c r="E31" s="193" t="s">
        <v>71</v>
      </c>
      <c r="F31" s="194"/>
      <c r="G31" s="195"/>
      <c r="H31" s="78" t="s">
        <v>60</v>
      </c>
      <c r="I31" s="79"/>
      <c r="J31" s="200" t="s">
        <v>53</v>
      </c>
      <c r="K31" s="201"/>
      <c r="L31" s="201"/>
      <c r="M31" s="150">
        <v>1961006</v>
      </c>
      <c r="N31" s="189" t="s">
        <v>89</v>
      </c>
      <c r="O31" s="190"/>
      <c r="P31" s="190"/>
      <c r="Q31" s="191"/>
      <c r="R31" s="189" t="s">
        <v>60</v>
      </c>
      <c r="S31" s="192"/>
      <c r="Y31" s="6" t="s">
        <v>20</v>
      </c>
      <c r="AC31" s="74"/>
      <c r="AD31" s="74"/>
    </row>
    <row r="32" spans="2:30" s="6" customFormat="1" ht="20" customHeight="1">
      <c r="B32" s="198" t="s">
        <v>51</v>
      </c>
      <c r="C32" s="199"/>
      <c r="D32" s="153"/>
      <c r="E32" s="193"/>
      <c r="F32" s="194"/>
      <c r="G32" s="195"/>
      <c r="H32" s="78"/>
      <c r="I32" s="79"/>
      <c r="J32" s="200" t="s">
        <v>56</v>
      </c>
      <c r="K32" s="201"/>
      <c r="L32" s="201"/>
      <c r="M32" s="150">
        <v>1947002</v>
      </c>
      <c r="N32" s="189" t="s">
        <v>68</v>
      </c>
      <c r="O32" s="190"/>
      <c r="P32" s="190"/>
      <c r="Q32" s="191"/>
      <c r="R32" s="189" t="s">
        <v>62</v>
      </c>
      <c r="S32" s="192"/>
      <c r="AC32" s="74"/>
      <c r="AD32" s="74"/>
    </row>
    <row r="33" spans="2:30" ht="19" customHeight="1">
      <c r="B33" s="198" t="s">
        <v>51</v>
      </c>
      <c r="C33" s="199"/>
      <c r="D33" s="153"/>
      <c r="E33" s="193"/>
      <c r="F33" s="194"/>
      <c r="G33" s="195"/>
      <c r="H33" s="78"/>
      <c r="J33" s="200" t="s">
        <v>56</v>
      </c>
      <c r="K33" s="201"/>
      <c r="L33" s="201"/>
      <c r="M33" s="150">
        <v>1952001</v>
      </c>
      <c r="N33" s="189" t="s">
        <v>77</v>
      </c>
      <c r="O33" s="190"/>
      <c r="P33" s="190"/>
      <c r="Q33" s="191"/>
      <c r="R33" s="189" t="s">
        <v>60</v>
      </c>
      <c r="S33" s="192"/>
      <c r="T33" s="4"/>
      <c r="U33" s="4"/>
      <c r="V33" s="4"/>
      <c r="AC33" s="3"/>
      <c r="AD33" s="3"/>
    </row>
    <row r="34" spans="2:30" ht="20" customHeight="1">
      <c r="B34" s="198" t="s">
        <v>55</v>
      </c>
      <c r="C34" s="199"/>
      <c r="D34" s="153">
        <v>1956002</v>
      </c>
      <c r="E34" s="193" t="s">
        <v>80</v>
      </c>
      <c r="F34" s="194"/>
      <c r="G34" s="195"/>
      <c r="H34" s="78" t="s">
        <v>60</v>
      </c>
      <c r="J34" s="200" t="s">
        <v>54</v>
      </c>
      <c r="K34" s="201"/>
      <c r="L34" s="201"/>
      <c r="M34" s="150"/>
      <c r="N34" s="189"/>
      <c r="O34" s="190"/>
      <c r="P34" s="190"/>
      <c r="Q34" s="191"/>
      <c r="R34" s="189"/>
      <c r="S34" s="192"/>
      <c r="T34" s="4"/>
      <c r="U34" s="4"/>
      <c r="V34" s="4"/>
      <c r="AC34" s="3"/>
      <c r="AD34" s="3"/>
    </row>
    <row r="35" spans="2:30" ht="20" customHeight="1">
      <c r="B35" s="212"/>
      <c r="C35" s="213"/>
      <c r="D35" s="154"/>
      <c r="E35" s="216"/>
      <c r="F35" s="217"/>
      <c r="G35" s="218"/>
      <c r="H35" s="80"/>
      <c r="J35" s="214" t="s">
        <v>54</v>
      </c>
      <c r="K35" s="215"/>
      <c r="L35" s="215"/>
      <c r="M35" s="151"/>
      <c r="N35" s="219"/>
      <c r="O35" s="220"/>
      <c r="P35" s="220"/>
      <c r="Q35" s="221"/>
      <c r="R35" s="219"/>
      <c r="S35" s="242"/>
      <c r="T35" s="4"/>
      <c r="U35" s="4"/>
      <c r="V35" s="4"/>
      <c r="AC35" s="3"/>
      <c r="AD35" s="3"/>
    </row>
    <row r="36" spans="2:30" ht="20" customHeight="1">
      <c r="B36" s="198"/>
      <c r="C36" s="199"/>
      <c r="D36" s="153"/>
      <c r="E36" s="193"/>
      <c r="F36" s="194"/>
      <c r="G36" s="195"/>
      <c r="H36" s="78"/>
      <c r="J36" s="200" t="s">
        <v>54</v>
      </c>
      <c r="K36" s="201"/>
      <c r="L36" s="201"/>
      <c r="M36" s="150"/>
      <c r="N36" s="189"/>
      <c r="O36" s="190"/>
      <c r="P36" s="190"/>
      <c r="Q36" s="191"/>
      <c r="R36" s="189"/>
      <c r="S36" s="192"/>
      <c r="T36" s="4"/>
      <c r="U36" s="4"/>
      <c r="V36" s="4"/>
      <c r="AC36" s="3"/>
      <c r="AD36" s="3"/>
    </row>
    <row r="37" spans="2:30" ht="20" customHeight="1">
      <c r="B37" s="202"/>
      <c r="C37" s="203"/>
      <c r="D37" s="155"/>
      <c r="E37" s="206"/>
      <c r="F37" s="207"/>
      <c r="G37" s="208"/>
      <c r="H37" s="81"/>
      <c r="J37" s="204"/>
      <c r="K37" s="205"/>
      <c r="L37" s="205"/>
      <c r="M37" s="152"/>
      <c r="N37" s="209"/>
      <c r="O37" s="210"/>
      <c r="P37" s="210"/>
      <c r="Q37" s="211"/>
      <c r="R37" s="209"/>
      <c r="S37" s="243"/>
      <c r="T37" s="4"/>
      <c r="U37" s="4"/>
      <c r="V37" s="4"/>
      <c r="AC37" s="3"/>
      <c r="AD37" s="3"/>
    </row>
    <row r="38" spans="2:30" ht="19" customHeight="1">
      <c r="B38" s="196"/>
      <c r="C38" s="196"/>
      <c r="D38" s="197"/>
      <c r="E38" s="197"/>
      <c r="F38" s="197"/>
      <c r="G38" s="197"/>
      <c r="H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4"/>
      <c r="U38" s="4"/>
      <c r="V38" s="4"/>
      <c r="AC38" s="3"/>
      <c r="AD38" s="3"/>
    </row>
    <row r="39" spans="2:30" ht="18" customHeight="1">
      <c r="B39" s="183" t="s">
        <v>58</v>
      </c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5"/>
      <c r="T39" s="4"/>
      <c r="U39" s="4"/>
      <c r="V39" s="4"/>
      <c r="AC39" s="3"/>
      <c r="AD39" s="3"/>
    </row>
    <row r="40" spans="2:30" ht="18" customHeight="1">
      <c r="B40" s="186" t="s">
        <v>207</v>
      </c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8"/>
      <c r="T40" s="4"/>
      <c r="U40" s="4"/>
      <c r="V40" s="4"/>
      <c r="AC40" s="3"/>
      <c r="AD40" s="3"/>
    </row>
  </sheetData>
  <mergeCells count="69">
    <mergeCell ref="B27:C27"/>
    <mergeCell ref="J27:L27"/>
    <mergeCell ref="E27:G27"/>
    <mergeCell ref="N27:Q27"/>
    <mergeCell ref="R27:S27"/>
    <mergeCell ref="B7:B8"/>
    <mergeCell ref="D5:H5"/>
    <mergeCell ref="H1:R1"/>
    <mergeCell ref="H2:R2"/>
    <mergeCell ref="J5:M5"/>
    <mergeCell ref="O5:R5"/>
    <mergeCell ref="O38:S38"/>
    <mergeCell ref="R28:S28"/>
    <mergeCell ref="R29:S29"/>
    <mergeCell ref="R30:S30"/>
    <mergeCell ref="R31:S31"/>
    <mergeCell ref="N35:Q35"/>
    <mergeCell ref="R32:S32"/>
    <mergeCell ref="R33:S33"/>
    <mergeCell ref="N34:Q34"/>
    <mergeCell ref="R34:S34"/>
    <mergeCell ref="B29:C29"/>
    <mergeCell ref="J29:L29"/>
    <mergeCell ref="E29:G29"/>
    <mergeCell ref="N29:Q29"/>
    <mergeCell ref="B28:C28"/>
    <mergeCell ref="J28:L28"/>
    <mergeCell ref="E28:G28"/>
    <mergeCell ref="N28:Q28"/>
    <mergeCell ref="B31:C31"/>
    <mergeCell ref="J31:L31"/>
    <mergeCell ref="E31:G31"/>
    <mergeCell ref="N31:Q31"/>
    <mergeCell ref="B30:C30"/>
    <mergeCell ref="J30:L30"/>
    <mergeCell ref="E30:G30"/>
    <mergeCell ref="N30:Q30"/>
    <mergeCell ref="B32:C32"/>
    <mergeCell ref="J32:L32"/>
    <mergeCell ref="E32:G32"/>
    <mergeCell ref="N32:Q32"/>
    <mergeCell ref="B33:C33"/>
    <mergeCell ref="J33:L33"/>
    <mergeCell ref="E33:G33"/>
    <mergeCell ref="N33:Q33"/>
    <mergeCell ref="B36:C36"/>
    <mergeCell ref="J36:L36"/>
    <mergeCell ref="B34:C34"/>
    <mergeCell ref="J34:L34"/>
    <mergeCell ref="B35:C35"/>
    <mergeCell ref="J35:L35"/>
    <mergeCell ref="E35:G35"/>
    <mergeCell ref="E34:G34"/>
    <mergeCell ref="B39:S39"/>
    <mergeCell ref="B40:S40"/>
    <mergeCell ref="R35:S35"/>
    <mergeCell ref="E36:G36"/>
    <mergeCell ref="N36:Q36"/>
    <mergeCell ref="R36:S36"/>
    <mergeCell ref="E37:G37"/>
    <mergeCell ref="N37:Q37"/>
    <mergeCell ref="R37:S37"/>
    <mergeCell ref="B38:C38"/>
    <mergeCell ref="D38:E38"/>
    <mergeCell ref="F38:H38"/>
    <mergeCell ref="J38:L38"/>
    <mergeCell ref="M38:N38"/>
    <mergeCell ref="B37:C37"/>
    <mergeCell ref="J37:L37"/>
  </mergeCells>
  <conditionalFormatting sqref="J9:O12 J14:O20 J22:O23">
    <cfRule type="cellIs" dxfId="15" priority="7" stopIfTrue="1" operator="between">
      <formula>1</formula>
      <formula>300</formula>
    </cfRule>
    <cfRule type="cellIs" dxfId="14" priority="8" stopIfTrue="1" operator="lessThanOrEqual">
      <formula>0</formula>
    </cfRule>
  </conditionalFormatting>
  <conditionalFormatting sqref="J13:O13">
    <cfRule type="cellIs" dxfId="13" priority="5" stopIfTrue="1" operator="between">
      <formula>1</formula>
      <formula>300</formula>
    </cfRule>
    <cfRule type="cellIs" dxfId="12" priority="6" stopIfTrue="1" operator="lessThanOrEqual">
      <formula>0</formula>
    </cfRule>
  </conditionalFormatting>
  <conditionalFormatting sqref="J21:O21">
    <cfRule type="cellIs" dxfId="11" priority="3" stopIfTrue="1" operator="between">
      <formula>1</formula>
      <formula>300</formula>
    </cfRule>
    <cfRule type="cellIs" dxfId="10" priority="4" stopIfTrue="1" operator="lessThanOrEqual">
      <formula>0</formula>
    </cfRule>
  </conditionalFormatting>
  <conditionalFormatting sqref="J24:O24">
    <cfRule type="cellIs" dxfId="9" priority="1" stopIfTrue="1" operator="between">
      <formula>1</formula>
      <formula>300</formula>
    </cfRule>
    <cfRule type="cellIs" dxfId="8" priority="2" stopIfTrue="1" operator="lessThanOrEqual">
      <formula>0</formula>
    </cfRule>
  </conditionalFormatting>
  <dataValidations count="4">
    <dataValidation type="list" allowBlank="1" showInputMessage="1" showErrorMessage="1" sqref="E23:E24" xr:uid="{D169BB59-F517-2A45-828D-ADFD572BCAD5}">
      <formula1>"UM,JM,SM,UK,JK,SK,M35,M40,M45,M50,M55,M60,M65,M70,M75,M80,M85,M90,K35,K40,K45,K50,K55,K60,K65,K70,K75,K80,K85,K90"</formula1>
    </dataValidation>
    <dataValidation type="list" allowBlank="1" showInputMessage="1" showErrorMessage="1" sqref="B28:C37 J28:L37" xr:uid="{E4C338FC-6FCF-5245-A76D-9BC49ED00FAC}">
      <formula1>"Dommer,Stevnets leder,Jury,Sekretær,Speaker,Teknisk kontrollør, Chief Marshall,Tidtaker"</formula1>
    </dataValidation>
    <dataValidation type="list" allowBlank="1" showInputMessage="1" showErrorMessage="1" sqref="C23:C24" xr:uid="{57F60A3F-9A46-3B48-8C85-F55BCD283B20}">
      <formula1>"40,45,49,55,59,64,71,76,81,+81,87,+87,49,55,61,67,73,81,89,96,102,+102,109,+109"</formula1>
    </dataValidation>
    <dataValidation type="list" allowBlank="1" showInputMessage="1" showErrorMessage="1" sqref="D5:H5" xr:uid="{5C608FFB-66F8-C64F-9EF9-DB85298C298E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</dataValidations>
  <pageMargins left="0.27559055118110198" right="0.35433070866141703" top="0.27559055118110198" bottom="0.27559055118110198" header="0.5" footer="0.5"/>
  <pageSetup paperSize="9" scale="61" orientation="landscape" horizontalDpi="360" verticalDpi="360" copies="4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F7F8D-73F7-2A49-A650-BFB6175EE319}">
  <sheetPr>
    <pageSetUpPr autoPageBreaks="0" fitToPage="1"/>
  </sheetPr>
  <dimension ref="B1:AD40"/>
  <sheetViews>
    <sheetView showGridLines="0" showRowColHeaders="0" showZeros="0" showOutlineSymbols="0" zoomScaleNormal="100" zoomScaleSheetLayoutView="75" zoomScalePageLayoutView="92" workbookViewId="0">
      <selection activeCell="B9" sqref="B9"/>
    </sheetView>
  </sheetViews>
  <sheetFormatPr baseColWidth="10" defaultColWidth="9.1640625" defaultRowHeight="13"/>
  <cols>
    <col min="1" max="1" width="9.1640625" style="4"/>
    <col min="2" max="2" width="10.1640625" style="4" customWidth="1"/>
    <col min="3" max="3" width="6.33203125" style="1" customWidth="1"/>
    <col min="4" max="4" width="8.33203125" style="1" customWidth="1"/>
    <col min="5" max="5" width="6.33203125" style="2" customWidth="1"/>
    <col min="6" max="6" width="10.6640625" style="3" customWidth="1"/>
    <col min="7" max="7" width="3.83203125" style="3" customWidth="1"/>
    <col min="8" max="8" width="24.83203125" style="4" customWidth="1"/>
    <col min="9" max="9" width="20.33203125" style="4" customWidth="1"/>
    <col min="10" max="12" width="7.1640625" style="4" customWidth="1"/>
    <col min="13" max="13" width="8.83203125" style="4" customWidth="1"/>
    <col min="14" max="15" width="7.1640625" style="4" customWidth="1"/>
    <col min="16" max="18" width="7.6640625" style="4" customWidth="1"/>
    <col min="19" max="20" width="10.6640625" style="5" customWidth="1"/>
    <col min="21" max="22" width="5.6640625" style="5" customWidth="1"/>
    <col min="23" max="23" width="14.1640625" style="4" customWidth="1"/>
    <col min="24" max="24" width="11.1640625" style="4" hidden="1" customWidth="1"/>
    <col min="25" max="30" width="9.1640625" style="4" hidden="1" customWidth="1"/>
    <col min="31" max="16384" width="9.1640625" style="4"/>
  </cols>
  <sheetData>
    <row r="1" spans="2:30" s="48" customFormat="1" ht="43.5" customHeight="1">
      <c r="C1" s="45"/>
      <c r="D1" s="45"/>
      <c r="E1" s="46"/>
      <c r="F1" s="45"/>
      <c r="G1" s="45"/>
      <c r="H1" s="235" t="s">
        <v>32</v>
      </c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47"/>
      <c r="T1" s="47"/>
      <c r="U1" s="47"/>
      <c r="V1" s="47"/>
    </row>
    <row r="2" spans="2:30" s="48" customFormat="1" ht="24.75" customHeight="1">
      <c r="C2" s="45"/>
      <c r="D2" s="45"/>
      <c r="E2" s="46"/>
      <c r="F2" s="45"/>
      <c r="G2" s="45"/>
      <c r="H2" s="236" t="s">
        <v>33</v>
      </c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47"/>
      <c r="T2" s="47"/>
      <c r="U2" s="47"/>
      <c r="V2" s="47"/>
    </row>
    <row r="3" spans="2:30" s="48" customFormat="1">
      <c r="C3" s="45"/>
      <c r="D3" s="45"/>
      <c r="E3" s="46"/>
      <c r="F3" s="45"/>
      <c r="G3" s="45"/>
      <c r="H3" s="49"/>
      <c r="I3" s="49"/>
      <c r="J3" s="45"/>
      <c r="K3" s="50"/>
      <c r="L3" s="45"/>
      <c r="M3" s="45"/>
      <c r="N3" s="45"/>
      <c r="O3" s="45"/>
      <c r="P3" s="45"/>
      <c r="Q3" s="45"/>
      <c r="R3" s="45"/>
      <c r="S3" s="47"/>
      <c r="T3" s="47"/>
      <c r="U3" s="47"/>
      <c r="V3" s="47"/>
    </row>
    <row r="4" spans="2:30" s="48" customFormat="1" ht="12" customHeight="1">
      <c r="C4" s="45"/>
      <c r="D4" s="45"/>
      <c r="E4" s="46"/>
      <c r="F4" s="45"/>
      <c r="G4" s="45"/>
      <c r="H4" s="49"/>
      <c r="I4" s="49"/>
      <c r="J4" s="45"/>
      <c r="K4" s="50"/>
      <c r="L4" s="45"/>
      <c r="M4" s="45"/>
      <c r="N4" s="45"/>
      <c r="O4" s="45"/>
      <c r="P4" s="45"/>
      <c r="Q4" s="45"/>
      <c r="R4" s="45"/>
      <c r="S4" s="47"/>
      <c r="T4" s="47"/>
      <c r="U4" s="47"/>
      <c r="V4" s="47"/>
    </row>
    <row r="5" spans="2:30" s="40" customFormat="1" ht="16">
      <c r="C5" s="44" t="s">
        <v>27</v>
      </c>
      <c r="D5" s="241" t="s">
        <v>59</v>
      </c>
      <c r="E5" s="241"/>
      <c r="F5" s="241"/>
      <c r="G5" s="241"/>
      <c r="H5" s="241"/>
      <c r="I5" s="38" t="s">
        <v>0</v>
      </c>
      <c r="J5" s="238" t="s">
        <v>60</v>
      </c>
      <c r="K5" s="238"/>
      <c r="L5" s="238"/>
      <c r="M5" s="238"/>
      <c r="N5" s="38" t="s">
        <v>1</v>
      </c>
      <c r="O5" s="240" t="s">
        <v>61</v>
      </c>
      <c r="P5" s="240"/>
      <c r="Q5" s="240"/>
      <c r="R5" s="240"/>
      <c r="S5" s="38" t="s">
        <v>2</v>
      </c>
      <c r="T5" s="51">
        <v>44990</v>
      </c>
      <c r="U5" s="52" t="s">
        <v>26</v>
      </c>
      <c r="V5" s="53">
        <v>8</v>
      </c>
    </row>
    <row r="6" spans="2:30" s="48" customFormat="1">
      <c r="C6" s="45"/>
      <c r="D6" s="45"/>
      <c r="E6" s="46"/>
      <c r="F6" s="45"/>
      <c r="G6" s="45"/>
      <c r="H6" s="49"/>
      <c r="I6" s="49"/>
      <c r="J6" s="45"/>
      <c r="K6" s="50"/>
      <c r="L6" s="45"/>
      <c r="M6" s="45"/>
      <c r="N6" s="45"/>
      <c r="O6" s="45"/>
      <c r="P6" s="45"/>
      <c r="Q6" s="45"/>
      <c r="R6" s="45"/>
      <c r="S6" s="47"/>
      <c r="T6" s="47"/>
      <c r="U6" s="47"/>
      <c r="V6" s="47"/>
      <c r="Y6" s="4"/>
      <c r="Z6" s="4"/>
      <c r="AA6" s="4"/>
      <c r="AB6" s="63" t="s">
        <v>38</v>
      </c>
      <c r="AC6" s="63" t="s">
        <v>38</v>
      </c>
      <c r="AD6" s="63" t="s">
        <v>38</v>
      </c>
    </row>
    <row r="7" spans="2:30" s="1" customFormat="1">
      <c r="B7" s="233" t="s">
        <v>47</v>
      </c>
      <c r="C7" s="32" t="s">
        <v>3</v>
      </c>
      <c r="D7" s="18" t="s">
        <v>4</v>
      </c>
      <c r="E7" s="19" t="s">
        <v>24</v>
      </c>
      <c r="F7" s="18" t="s">
        <v>5</v>
      </c>
      <c r="G7" s="18" t="s">
        <v>28</v>
      </c>
      <c r="H7" s="18" t="s">
        <v>6</v>
      </c>
      <c r="I7" s="18" t="s">
        <v>7</v>
      </c>
      <c r="J7" s="18"/>
      <c r="K7" s="11" t="s">
        <v>8</v>
      </c>
      <c r="L7" s="11"/>
      <c r="M7" s="18"/>
      <c r="N7" s="11" t="s">
        <v>9</v>
      </c>
      <c r="O7" s="11"/>
      <c r="P7" s="22" t="s">
        <v>10</v>
      </c>
      <c r="Q7" s="29"/>
      <c r="R7" s="18" t="s">
        <v>11</v>
      </c>
      <c r="S7" s="24" t="s">
        <v>12</v>
      </c>
      <c r="T7" s="24" t="s">
        <v>12</v>
      </c>
      <c r="U7" s="24" t="s">
        <v>13</v>
      </c>
      <c r="V7" s="34" t="s">
        <v>19</v>
      </c>
      <c r="W7" s="34" t="s">
        <v>14</v>
      </c>
      <c r="X7" s="3"/>
      <c r="AB7" s="64" t="s">
        <v>39</v>
      </c>
      <c r="AC7" s="64" t="s">
        <v>39</v>
      </c>
      <c r="AD7" s="64" t="s">
        <v>39</v>
      </c>
    </row>
    <row r="8" spans="2:30" s="1" customFormat="1">
      <c r="B8" s="234"/>
      <c r="C8" s="33" t="s">
        <v>15</v>
      </c>
      <c r="D8" s="20" t="s">
        <v>16</v>
      </c>
      <c r="E8" s="21" t="s">
        <v>25</v>
      </c>
      <c r="F8" s="20" t="s">
        <v>21</v>
      </c>
      <c r="G8" s="20" t="s">
        <v>29</v>
      </c>
      <c r="H8" s="20"/>
      <c r="I8" s="20"/>
      <c r="J8" s="27">
        <v>1</v>
      </c>
      <c r="K8" s="28">
        <v>2</v>
      </c>
      <c r="L8" s="26">
        <v>3</v>
      </c>
      <c r="M8" s="27">
        <v>1</v>
      </c>
      <c r="N8" s="28">
        <v>2</v>
      </c>
      <c r="O8" s="26">
        <v>3</v>
      </c>
      <c r="P8" s="23" t="s">
        <v>17</v>
      </c>
      <c r="Q8" s="30"/>
      <c r="R8" s="20" t="s">
        <v>18</v>
      </c>
      <c r="S8" s="25"/>
      <c r="T8" s="25" t="s">
        <v>34</v>
      </c>
      <c r="U8" s="25"/>
      <c r="V8" s="35"/>
      <c r="W8" s="35"/>
      <c r="X8" s="3"/>
      <c r="Y8" s="1" t="s">
        <v>40</v>
      </c>
      <c r="Z8" s="1" t="s">
        <v>30</v>
      </c>
      <c r="AA8" s="3" t="s">
        <v>34</v>
      </c>
      <c r="AB8" s="64" t="s">
        <v>41</v>
      </c>
      <c r="AC8" s="64" t="s">
        <v>42</v>
      </c>
      <c r="AD8" s="64" t="s">
        <v>43</v>
      </c>
    </row>
    <row r="9" spans="2:30" s="10" customFormat="1" ht="20" customHeight="1">
      <c r="B9" s="172">
        <v>1991016</v>
      </c>
      <c r="C9" s="176">
        <v>109</v>
      </c>
      <c r="D9" s="159">
        <v>107.64</v>
      </c>
      <c r="E9" s="160" t="s">
        <v>105</v>
      </c>
      <c r="F9" s="161">
        <v>33559</v>
      </c>
      <c r="G9" s="162">
        <v>3</v>
      </c>
      <c r="H9" s="163" t="s">
        <v>194</v>
      </c>
      <c r="I9" s="163" t="s">
        <v>67</v>
      </c>
      <c r="J9" s="164">
        <v>110</v>
      </c>
      <c r="K9" s="165">
        <v>-117</v>
      </c>
      <c r="L9" s="165">
        <v>117</v>
      </c>
      <c r="M9" s="164">
        <v>-145</v>
      </c>
      <c r="N9" s="179">
        <v>147</v>
      </c>
      <c r="O9" s="179">
        <v>152</v>
      </c>
      <c r="P9" s="129">
        <f t="shared" ref="P9:P24" si="0">IF(MAX(J9:L9)&lt;0,0,TRUNC(MAX(J9:L9)/1)*1)</f>
        <v>117</v>
      </c>
      <c r="Q9" s="129">
        <f t="shared" ref="Q9:Q24" si="1">IF(MAX(M9:O9)&lt;0,0,TRUNC(MAX(M9:O9)/1)*1)</f>
        <v>152</v>
      </c>
      <c r="R9" s="129">
        <f t="shared" ref="R9:R24" si="2">IF(P9=0,0,IF(Q9=0,0,SUM(P9:Q9)))</f>
        <v>269</v>
      </c>
      <c r="S9" s="130">
        <f>IF(R9="","",IF(D9="","",IF((Y9="k"),IF(D9&gt;153.757,R9,IF(D9&lt;28,10^(0.7837004341*LOG10(28/153.757)^2)*R9,10^(0.787004341*LOG10(D9/153.757)^2)*R9)),IF(D9&gt;193.609,R9,IF(D9&lt;32,10^(0.722762521*LOG10(32/193.609)^2)*R9,10^(0.722762521*LOG10(D9/193.609)^2)*R9)))))</f>
        <v>299.73134814950032</v>
      </c>
      <c r="T9" s="130" t="str">
        <f>IF(AA9=1,S9*AD9,"")</f>
        <v/>
      </c>
      <c r="U9" s="131">
        <v>3</v>
      </c>
      <c r="V9" s="131" t="s">
        <v>20</v>
      </c>
      <c r="W9" s="127">
        <f>IF(R9="","",IF(D9="","",IF(Y9="k",IF(D9&gt;153.757,1,IF(D9&lt;28,10^(0.787004341*LOG10(28/153.757)^2),10^(0.787004341*LOG10(D9/153.757)^2))),IF(D9&gt;193.609,1,IF(D9&lt;32,10^(0.722762521*LOG10(32/193.609)^2),10^(0.722762521*LOG10(D9/193.609)^2))))))</f>
        <v>1.114242929923793</v>
      </c>
      <c r="X9" s="61">
        <f>T5</f>
        <v>44990</v>
      </c>
      <c r="Y9" s="66" t="str">
        <f>IF(ISNUMBER(FIND("M",E9)),"m",IF(ISNUMBER(FIND("K",E9)),"k"))</f>
        <v>m</v>
      </c>
      <c r="Z9" s="66">
        <f>IF(OR(F9="",X9=""),0,(YEAR(X9)-YEAR(F9)))</f>
        <v>32</v>
      </c>
      <c r="AA9" s="66">
        <f>IF(Z9&gt;34,1,0)</f>
        <v>0</v>
      </c>
      <c r="AB9" s="10" t="b">
        <f>IF(AA9=1,LOOKUP(Z9,'Meltzer-Faber'!A3:A63,'Meltzer-Faber'!B3:B63))</f>
        <v>0</v>
      </c>
      <c r="AC9" s="10" t="b">
        <f>IF(AA9=1,LOOKUP(Z9,'Meltzer-Faber'!A3:A63,'Meltzer-Faber'!C3:C63))</f>
        <v>0</v>
      </c>
      <c r="AD9" s="10" t="b">
        <f>IF(Y9="m",AB9,IF(Y9="k",AC9,""))</f>
        <v>0</v>
      </c>
    </row>
    <row r="10" spans="2:30" s="10" customFormat="1" ht="20" customHeight="1">
      <c r="B10" s="172">
        <v>2001002</v>
      </c>
      <c r="C10" s="175">
        <v>109</v>
      </c>
      <c r="D10" s="159">
        <v>107.3</v>
      </c>
      <c r="E10" s="160" t="s">
        <v>105</v>
      </c>
      <c r="F10" s="161">
        <v>37217</v>
      </c>
      <c r="G10" s="162">
        <v>2</v>
      </c>
      <c r="H10" s="163" t="s">
        <v>195</v>
      </c>
      <c r="I10" s="163" t="s">
        <v>63</v>
      </c>
      <c r="J10" s="164">
        <v>114</v>
      </c>
      <c r="K10" s="165">
        <v>-118</v>
      </c>
      <c r="L10" s="165">
        <v>120</v>
      </c>
      <c r="M10" s="164">
        <v>-150</v>
      </c>
      <c r="N10" s="106">
        <v>150</v>
      </c>
      <c r="O10" s="106">
        <v>-155</v>
      </c>
      <c r="P10" s="132">
        <f t="shared" si="0"/>
        <v>120</v>
      </c>
      <c r="Q10" s="132">
        <f t="shared" si="1"/>
        <v>150</v>
      </c>
      <c r="R10" s="132">
        <f t="shared" si="2"/>
        <v>270</v>
      </c>
      <c r="S10" s="133">
        <f t="shared" ref="S10:S24" si="3">IF(R10="","",IF(D10="","",IF((Y10="k"),IF(D10&gt;153.757,R10,IF(D10&lt;28,10^(0.7837004341*LOG10(28/153.757)^2)*R10,10^(0.787004341*LOG10(D10/153.757)^2)*R10)),IF(D10&gt;193.609,R10,IF(D10&lt;32,10^(0.722762521*LOG10(32/193.609)^2)*R10,10^(0.722762521*LOG10(D10/193.609)^2)*R10)))))</f>
        <v>301.19750951683494</v>
      </c>
      <c r="T10" s="133" t="str">
        <f t="shared" ref="T10:T24" si="4">IF(AA10=1,S10*AD10,"")</f>
        <v/>
      </c>
      <c r="U10" s="134">
        <v>2</v>
      </c>
      <c r="V10" s="134"/>
      <c r="W10" s="128">
        <f t="shared" ref="W10:W24" si="5">IF(R10="","",IF(D10="","",IF(Y10="k",IF(D10&gt;153.757,1,IF(D10&lt;28,10^(0.787004341*LOG10(28/153.757)^2),10^(0.787004341*LOG10(D10/153.757)^2))),IF(D10&gt;193.609,1,IF(D10&lt;32,10^(0.722762521*LOG10(32/193.609)^2),10^(0.722762521*LOG10(D10/193.609)^2))))))</f>
        <v>1.1155463315438332</v>
      </c>
      <c r="X10" s="61">
        <f>T5</f>
        <v>44990</v>
      </c>
      <c r="Y10" s="66" t="str">
        <f t="shared" ref="Y10:Y24" si="6">IF(ISNUMBER(FIND("M",E10)),"m",IF(ISNUMBER(FIND("K",E10)),"k"))</f>
        <v>m</v>
      </c>
      <c r="Z10" s="66">
        <f t="shared" ref="Z10:Z24" si="7">IF(OR(F10="",X10=""),0,(YEAR(X10)-YEAR(F10)))</f>
        <v>22</v>
      </c>
      <c r="AA10" s="66">
        <f t="shared" ref="AA10:AA24" si="8">IF(Z10&gt;34,1,0)</f>
        <v>0</v>
      </c>
      <c r="AB10" s="10" t="b">
        <f>IF(AA10=1,LOOKUP(Z10,'Meltzer-Faber'!A3:A63,'Meltzer-Faber'!B3:B63))</f>
        <v>0</v>
      </c>
      <c r="AC10" s="65" t="b">
        <f>IF(AA10=1,LOOKUP(Z10,'Meltzer-Faber'!A3:A63,'Meltzer-Faber'!C3:C63))</f>
        <v>0</v>
      </c>
      <c r="AD10" s="10" t="b">
        <f t="shared" ref="AD10:AD24" si="9">IF(Y10="m",AB10,IF(Y10="k",AC10,""))</f>
        <v>0</v>
      </c>
    </row>
    <row r="11" spans="2:30" s="10" customFormat="1" ht="20" customHeight="1">
      <c r="B11" s="172">
        <v>1988009</v>
      </c>
      <c r="C11" s="176">
        <v>109</v>
      </c>
      <c r="D11" s="159">
        <v>107.6</v>
      </c>
      <c r="E11" s="160" t="s">
        <v>120</v>
      </c>
      <c r="F11" s="161">
        <v>32442</v>
      </c>
      <c r="G11" s="162">
        <v>1</v>
      </c>
      <c r="H11" s="163" t="s">
        <v>196</v>
      </c>
      <c r="I11" s="163" t="s">
        <v>67</v>
      </c>
      <c r="J11" s="164">
        <v>115</v>
      </c>
      <c r="K11" s="165">
        <v>-119</v>
      </c>
      <c r="L11" s="165">
        <v>119</v>
      </c>
      <c r="M11" s="164">
        <v>140</v>
      </c>
      <c r="N11" s="106">
        <v>147</v>
      </c>
      <c r="O11" s="106">
        <v>-152</v>
      </c>
      <c r="P11" s="132">
        <f t="shared" si="0"/>
        <v>119</v>
      </c>
      <c r="Q11" s="132">
        <f t="shared" si="1"/>
        <v>147</v>
      </c>
      <c r="R11" s="132">
        <f t="shared" si="2"/>
        <v>266</v>
      </c>
      <c r="S11" s="133">
        <f t="shared" si="3"/>
        <v>296.42923371273707</v>
      </c>
      <c r="T11" s="133">
        <f t="shared" si="4"/>
        <v>317.77213854005419</v>
      </c>
      <c r="U11" s="134">
        <v>4</v>
      </c>
      <c r="V11" s="116" t="s">
        <v>205</v>
      </c>
      <c r="W11" s="128">
        <f t="shared" si="5"/>
        <v>1.1143956154614176</v>
      </c>
      <c r="X11" s="61">
        <f>T5</f>
        <v>44990</v>
      </c>
      <c r="Y11" s="66" t="str">
        <f t="shared" si="6"/>
        <v>m</v>
      </c>
      <c r="Z11" s="66">
        <f t="shared" si="7"/>
        <v>35</v>
      </c>
      <c r="AA11" s="66">
        <f t="shared" si="8"/>
        <v>1</v>
      </c>
      <c r="AB11" s="10">
        <f>IF(AA11=1,LOOKUP(Z11,'Meltzer-Faber'!A3:A63,'Meltzer-Faber'!B3:B63))</f>
        <v>1.0720000000000001</v>
      </c>
      <c r="AC11" s="65">
        <f>IF(AA11=1,LOOKUP(Z11,'Meltzer-Faber'!A3:A63,'Meltzer-Faber'!C3:C63))</f>
        <v>1.0720000000000001</v>
      </c>
      <c r="AD11" s="10">
        <f t="shared" si="9"/>
        <v>1.0720000000000001</v>
      </c>
    </row>
    <row r="12" spans="2:30" s="10" customFormat="1" ht="20" customHeight="1">
      <c r="B12" s="172">
        <v>1992019</v>
      </c>
      <c r="C12" s="176">
        <v>109</v>
      </c>
      <c r="D12" s="159">
        <v>107.02</v>
      </c>
      <c r="E12" s="160" t="s">
        <v>105</v>
      </c>
      <c r="F12" s="161">
        <v>33892</v>
      </c>
      <c r="G12" s="162">
        <v>4</v>
      </c>
      <c r="H12" s="163" t="s">
        <v>197</v>
      </c>
      <c r="I12" s="163" t="s">
        <v>66</v>
      </c>
      <c r="J12" s="170">
        <v>130</v>
      </c>
      <c r="K12" s="165">
        <v>135</v>
      </c>
      <c r="L12" s="165">
        <v>-140</v>
      </c>
      <c r="M12" s="164">
        <v>-160</v>
      </c>
      <c r="N12" s="106">
        <v>160</v>
      </c>
      <c r="O12" s="182" t="s">
        <v>158</v>
      </c>
      <c r="P12" s="132">
        <f t="shared" si="0"/>
        <v>135</v>
      </c>
      <c r="Q12" s="132">
        <f t="shared" si="1"/>
        <v>160</v>
      </c>
      <c r="R12" s="132">
        <f t="shared" si="2"/>
        <v>295</v>
      </c>
      <c r="S12" s="133">
        <f t="shared" si="3"/>
        <v>329.40563344699513</v>
      </c>
      <c r="T12" s="133" t="str">
        <f t="shared" si="4"/>
        <v/>
      </c>
      <c r="U12" s="134">
        <v>1</v>
      </c>
      <c r="V12" s="134" t="s">
        <v>20</v>
      </c>
      <c r="W12" s="128">
        <f t="shared" si="5"/>
        <v>1.1166292659220174</v>
      </c>
      <c r="X12" s="61">
        <f>T5</f>
        <v>44990</v>
      </c>
      <c r="Y12" s="66" t="str">
        <f t="shared" si="6"/>
        <v>m</v>
      </c>
      <c r="Z12" s="66">
        <f t="shared" si="7"/>
        <v>31</v>
      </c>
      <c r="AA12" s="66">
        <f t="shared" si="8"/>
        <v>0</v>
      </c>
      <c r="AB12" s="10" t="b">
        <f>IF(AA12=1,LOOKUP(Z12,'Meltzer-Faber'!A3:A63,'Meltzer-Faber'!B3:B63))</f>
        <v>0</v>
      </c>
      <c r="AC12" s="65" t="b">
        <f>IF(AA12=1,LOOKUP(Z12,'Meltzer-Faber'!A3:A63,'Meltzer-Faber'!C3:C63))</f>
        <v>0</v>
      </c>
      <c r="AD12" s="10" t="b">
        <f t="shared" si="9"/>
        <v>0</v>
      </c>
    </row>
    <row r="13" spans="2:30" s="10" customFormat="1" ht="20" customHeight="1">
      <c r="B13" s="172">
        <v>2002007</v>
      </c>
      <c r="C13" s="176" t="s">
        <v>198</v>
      </c>
      <c r="D13" s="159">
        <v>110.68</v>
      </c>
      <c r="E13" s="160" t="s">
        <v>105</v>
      </c>
      <c r="F13" s="161">
        <v>37350</v>
      </c>
      <c r="G13" s="162">
        <v>5</v>
      </c>
      <c r="H13" s="163" t="s">
        <v>199</v>
      </c>
      <c r="I13" s="163" t="s">
        <v>67</v>
      </c>
      <c r="J13" s="164">
        <v>-108</v>
      </c>
      <c r="K13" s="165">
        <v>108</v>
      </c>
      <c r="L13" s="165">
        <v>-115</v>
      </c>
      <c r="M13" s="164">
        <v>135</v>
      </c>
      <c r="N13" s="106">
        <v>140</v>
      </c>
      <c r="O13" s="106">
        <v>-144</v>
      </c>
      <c r="P13" s="132">
        <f t="shared" si="0"/>
        <v>108</v>
      </c>
      <c r="Q13" s="132">
        <f t="shared" si="1"/>
        <v>140</v>
      </c>
      <c r="R13" s="132">
        <f t="shared" si="2"/>
        <v>248</v>
      </c>
      <c r="S13" s="133">
        <f t="shared" si="3"/>
        <v>273.57704576275381</v>
      </c>
      <c r="T13" s="133" t="str">
        <f t="shared" si="4"/>
        <v/>
      </c>
      <c r="U13" s="134">
        <v>4</v>
      </c>
      <c r="V13" s="134" t="s">
        <v>20</v>
      </c>
      <c r="W13" s="128">
        <f t="shared" si="5"/>
        <v>1.1031332490433621</v>
      </c>
      <c r="X13" s="61">
        <f>T5</f>
        <v>44990</v>
      </c>
      <c r="Y13" s="66" t="str">
        <f t="shared" si="6"/>
        <v>m</v>
      </c>
      <c r="Z13" s="66">
        <f t="shared" si="7"/>
        <v>21</v>
      </c>
      <c r="AA13" s="66">
        <f t="shared" si="8"/>
        <v>0</v>
      </c>
      <c r="AB13" s="10" t="b">
        <f>IF(AA13=1,LOOKUP(Z13,'Meltzer-Faber'!A3:A63,'Meltzer-Faber'!B3:B63))</f>
        <v>0</v>
      </c>
      <c r="AC13" s="65" t="b">
        <f>IF(AA13=1,LOOKUP(Z13,'Meltzer-Faber'!A3:A63,'Meltzer-Faber'!C3:C63))</f>
        <v>0</v>
      </c>
      <c r="AD13" s="10" t="b">
        <f t="shared" si="9"/>
        <v>0</v>
      </c>
    </row>
    <row r="14" spans="2:30" s="10" customFormat="1" ht="20" customHeight="1">
      <c r="B14" s="172">
        <v>2001012</v>
      </c>
      <c r="C14" s="176" t="s">
        <v>198</v>
      </c>
      <c r="D14" s="159">
        <v>130.52000000000001</v>
      </c>
      <c r="E14" s="160" t="s">
        <v>105</v>
      </c>
      <c r="F14" s="161">
        <v>37123</v>
      </c>
      <c r="G14" s="162">
        <v>6</v>
      </c>
      <c r="H14" s="163" t="s">
        <v>200</v>
      </c>
      <c r="I14" s="163" t="s">
        <v>62</v>
      </c>
      <c r="J14" s="164">
        <v>110</v>
      </c>
      <c r="K14" s="165">
        <v>-115</v>
      </c>
      <c r="L14" s="165">
        <v>118</v>
      </c>
      <c r="M14" s="164">
        <v>144</v>
      </c>
      <c r="N14" s="106">
        <v>-148</v>
      </c>
      <c r="O14" s="106">
        <v>-150</v>
      </c>
      <c r="P14" s="132">
        <f t="shared" si="0"/>
        <v>118</v>
      </c>
      <c r="Q14" s="132">
        <f t="shared" si="1"/>
        <v>144</v>
      </c>
      <c r="R14" s="132">
        <f t="shared" si="2"/>
        <v>262</v>
      </c>
      <c r="S14" s="133">
        <f t="shared" si="3"/>
        <v>275.10409465028391</v>
      </c>
      <c r="T14" s="133" t="str">
        <f t="shared" si="4"/>
        <v/>
      </c>
      <c r="U14" s="134">
        <v>3</v>
      </c>
      <c r="V14" s="134" t="s">
        <v>20</v>
      </c>
      <c r="W14" s="128">
        <f t="shared" si="5"/>
        <v>1.0500156284361981</v>
      </c>
      <c r="X14" s="61">
        <f>T5</f>
        <v>44990</v>
      </c>
      <c r="Y14" s="66" t="str">
        <f t="shared" si="6"/>
        <v>m</v>
      </c>
      <c r="Z14" s="66">
        <f t="shared" si="7"/>
        <v>22</v>
      </c>
      <c r="AA14" s="66">
        <f t="shared" si="8"/>
        <v>0</v>
      </c>
      <c r="AB14" s="10" t="b">
        <f>IF(AA14=1,LOOKUP(Z14,'Meltzer-Faber'!A3:A63,'Meltzer-Faber'!B3:B63))</f>
        <v>0</v>
      </c>
      <c r="AC14" s="65" t="b">
        <f>IF(AA14=1,LOOKUP(Z14,'Meltzer-Faber'!A3:A63,'Meltzer-Faber'!C3:C63))</f>
        <v>0</v>
      </c>
      <c r="AD14" s="10" t="b">
        <f t="shared" si="9"/>
        <v>0</v>
      </c>
    </row>
    <row r="15" spans="2:30" s="10" customFormat="1" ht="20" customHeight="1">
      <c r="B15" s="172">
        <v>1999011</v>
      </c>
      <c r="C15" s="176" t="s">
        <v>198</v>
      </c>
      <c r="D15" s="159">
        <v>109.08</v>
      </c>
      <c r="E15" s="160" t="s">
        <v>105</v>
      </c>
      <c r="F15" s="161">
        <v>36416</v>
      </c>
      <c r="G15" s="162">
        <v>7</v>
      </c>
      <c r="H15" s="163" t="s">
        <v>201</v>
      </c>
      <c r="I15" s="163" t="s">
        <v>98</v>
      </c>
      <c r="J15" s="164">
        <v>115</v>
      </c>
      <c r="K15" s="165">
        <v>-120</v>
      </c>
      <c r="L15" s="165">
        <v>-126</v>
      </c>
      <c r="M15" s="164">
        <v>140</v>
      </c>
      <c r="N15" s="106">
        <v>144</v>
      </c>
      <c r="O15" s="106">
        <v>150</v>
      </c>
      <c r="P15" s="132">
        <f t="shared" si="0"/>
        <v>115</v>
      </c>
      <c r="Q15" s="132">
        <f t="shared" si="1"/>
        <v>150</v>
      </c>
      <c r="R15" s="132">
        <f t="shared" si="2"/>
        <v>265</v>
      </c>
      <c r="S15" s="133">
        <f t="shared" si="3"/>
        <v>293.84806380410959</v>
      </c>
      <c r="T15" s="133" t="str">
        <f t="shared" si="4"/>
        <v/>
      </c>
      <c r="U15" s="134">
        <v>2</v>
      </c>
      <c r="V15" s="134"/>
      <c r="W15" s="128">
        <f t="shared" si="5"/>
        <v>1.1088606181287155</v>
      </c>
      <c r="X15" s="61">
        <f>T5</f>
        <v>44990</v>
      </c>
      <c r="Y15" s="66" t="str">
        <f t="shared" si="6"/>
        <v>m</v>
      </c>
      <c r="Z15" s="66">
        <f t="shared" si="7"/>
        <v>24</v>
      </c>
      <c r="AA15" s="66">
        <f t="shared" si="8"/>
        <v>0</v>
      </c>
      <c r="AB15" s="10" t="b">
        <f>IF(AA15=1,LOOKUP(Z15,'Meltzer-Faber'!A3:A63,'Meltzer-Faber'!B3:B63))</f>
        <v>0</v>
      </c>
      <c r="AC15" s="65" t="b">
        <f>IF(AA15=1,LOOKUP(Z15,'Meltzer-Faber'!A3:A63,'Meltzer-Faber'!C3:C63))</f>
        <v>0</v>
      </c>
      <c r="AD15" s="10" t="b">
        <f t="shared" si="9"/>
        <v>0</v>
      </c>
    </row>
    <row r="16" spans="2:30" s="10" customFormat="1" ht="20" customHeight="1">
      <c r="B16" s="172">
        <v>2001004</v>
      </c>
      <c r="C16" s="176" t="s">
        <v>198</v>
      </c>
      <c r="D16" s="159">
        <v>131.02000000000001</v>
      </c>
      <c r="E16" s="160" t="s">
        <v>105</v>
      </c>
      <c r="F16" s="161">
        <v>37061</v>
      </c>
      <c r="G16" s="162">
        <v>8</v>
      </c>
      <c r="H16" s="163" t="s">
        <v>202</v>
      </c>
      <c r="I16" s="163" t="s">
        <v>65</v>
      </c>
      <c r="J16" s="164">
        <v>150</v>
      </c>
      <c r="K16" s="165">
        <v>-158</v>
      </c>
      <c r="L16" s="165">
        <v>158</v>
      </c>
      <c r="M16" s="164">
        <v>180</v>
      </c>
      <c r="N16" s="107"/>
      <c r="O16" s="107"/>
      <c r="P16" s="132">
        <f t="shared" si="0"/>
        <v>158</v>
      </c>
      <c r="Q16" s="132">
        <f t="shared" si="1"/>
        <v>180</v>
      </c>
      <c r="R16" s="132">
        <f t="shared" si="2"/>
        <v>338</v>
      </c>
      <c r="S16" s="133">
        <f t="shared" si="3"/>
        <v>354.57115509553188</v>
      </c>
      <c r="T16" s="133" t="str">
        <f t="shared" si="4"/>
        <v/>
      </c>
      <c r="U16" s="134">
        <v>1</v>
      </c>
      <c r="V16" s="134"/>
      <c r="W16" s="128">
        <f t="shared" si="5"/>
        <v>1.0490270860814552</v>
      </c>
      <c r="X16" s="61">
        <f>T5</f>
        <v>44990</v>
      </c>
      <c r="Y16" s="66" t="str">
        <f t="shared" si="6"/>
        <v>m</v>
      </c>
      <c r="Z16" s="66">
        <f t="shared" si="7"/>
        <v>22</v>
      </c>
      <c r="AA16" s="66">
        <f t="shared" si="8"/>
        <v>0</v>
      </c>
      <c r="AB16" s="10" t="b">
        <f>IF(AA16=1,LOOKUP(Z16,'Meltzer-Faber'!A3:A63,'Meltzer-Faber'!B3:B63))</f>
        <v>0</v>
      </c>
      <c r="AC16" s="65" t="b">
        <f>IF(AA16=1,LOOKUP(Z16,'Meltzer-Faber'!A3:A63,'Meltzer-Faber'!C3:C63))</f>
        <v>0</v>
      </c>
      <c r="AD16" s="10" t="b">
        <f t="shared" si="9"/>
        <v>0</v>
      </c>
    </row>
    <row r="17" spans="2:30" s="10" customFormat="1" ht="20" customHeight="1">
      <c r="B17" s="141"/>
      <c r="C17" s="147"/>
      <c r="D17" s="91"/>
      <c r="E17" s="92"/>
      <c r="F17" s="93"/>
      <c r="G17" s="94"/>
      <c r="H17" s="95"/>
      <c r="I17" s="95"/>
      <c r="J17" s="96"/>
      <c r="K17" s="96"/>
      <c r="L17" s="96"/>
      <c r="M17" s="96"/>
      <c r="N17" s="107"/>
      <c r="O17" s="107"/>
      <c r="P17" s="132">
        <f t="shared" si="0"/>
        <v>0</v>
      </c>
      <c r="Q17" s="132">
        <f t="shared" si="1"/>
        <v>0</v>
      </c>
      <c r="R17" s="132">
        <f t="shared" si="2"/>
        <v>0</v>
      </c>
      <c r="S17" s="133" t="str">
        <f t="shared" si="3"/>
        <v/>
      </c>
      <c r="T17" s="133" t="str">
        <f t="shared" si="4"/>
        <v/>
      </c>
      <c r="U17" s="134"/>
      <c r="V17" s="134"/>
      <c r="W17" s="128" t="str">
        <f t="shared" si="5"/>
        <v/>
      </c>
      <c r="X17" s="61">
        <f>T5</f>
        <v>44990</v>
      </c>
      <c r="Y17" s="66" t="b">
        <f t="shared" si="6"/>
        <v>0</v>
      </c>
      <c r="Z17" s="66">
        <f t="shared" si="7"/>
        <v>0</v>
      </c>
      <c r="AA17" s="66">
        <f t="shared" si="8"/>
        <v>0</v>
      </c>
      <c r="AB17" s="10" t="b">
        <f>IF(AA17=1,LOOKUP(Z17,'Meltzer-Faber'!A3:A63,'Meltzer-Faber'!B3:B63))</f>
        <v>0</v>
      </c>
      <c r="AC17" s="65" t="b">
        <f>IF(AA17=1,LOOKUP(Z17,'Meltzer-Faber'!A3:A63,'Meltzer-Faber'!C3:C63))</f>
        <v>0</v>
      </c>
      <c r="AD17" s="10" t="str">
        <f t="shared" si="9"/>
        <v/>
      </c>
    </row>
    <row r="18" spans="2:30" s="10" customFormat="1" ht="20" customHeight="1">
      <c r="B18" s="138"/>
      <c r="C18" s="99"/>
      <c r="D18" s="100"/>
      <c r="E18" s="101"/>
      <c r="F18" s="108"/>
      <c r="G18" s="103"/>
      <c r="H18" s="109"/>
      <c r="I18" s="105"/>
      <c r="J18" s="106"/>
      <c r="K18" s="107"/>
      <c r="L18" s="107"/>
      <c r="M18" s="107"/>
      <c r="N18" s="107"/>
      <c r="O18" s="107"/>
      <c r="P18" s="132">
        <f t="shared" si="0"/>
        <v>0</v>
      </c>
      <c r="Q18" s="132">
        <f t="shared" si="1"/>
        <v>0</v>
      </c>
      <c r="R18" s="132">
        <f t="shared" si="2"/>
        <v>0</v>
      </c>
      <c r="S18" s="133" t="str">
        <f t="shared" si="3"/>
        <v/>
      </c>
      <c r="T18" s="133" t="str">
        <f t="shared" si="4"/>
        <v/>
      </c>
      <c r="U18" s="134" t="s">
        <v>20</v>
      </c>
      <c r="V18" s="134" t="s">
        <v>20</v>
      </c>
      <c r="W18" s="128" t="str">
        <f t="shared" si="5"/>
        <v/>
      </c>
      <c r="X18" s="61">
        <f>T5</f>
        <v>44990</v>
      </c>
      <c r="Y18" s="66" t="b">
        <f t="shared" si="6"/>
        <v>0</v>
      </c>
      <c r="Z18" s="66">
        <f t="shared" si="7"/>
        <v>0</v>
      </c>
      <c r="AA18" s="66">
        <f t="shared" si="8"/>
        <v>0</v>
      </c>
      <c r="AB18" s="10" t="b">
        <f>IF(AA18=1,LOOKUP(Z18,'Meltzer-Faber'!A3:A63,'Meltzer-Faber'!B3:B63))</f>
        <v>0</v>
      </c>
      <c r="AC18" s="65" t="b">
        <f>IF(AA18=1,LOOKUP(Z18,'Meltzer-Faber'!A3:A63,'Meltzer-Faber'!C3:C63))</f>
        <v>0</v>
      </c>
      <c r="AD18" s="10" t="str">
        <f t="shared" si="9"/>
        <v/>
      </c>
    </row>
    <row r="19" spans="2:30" s="10" customFormat="1" ht="20" customHeight="1">
      <c r="B19" s="138"/>
      <c r="C19" s="99"/>
      <c r="D19" s="114"/>
      <c r="E19" s="101"/>
      <c r="F19" s="115"/>
      <c r="G19" s="116"/>
      <c r="H19" s="117"/>
      <c r="I19" s="117"/>
      <c r="J19" s="106"/>
      <c r="K19" s="107"/>
      <c r="L19" s="107"/>
      <c r="M19" s="107"/>
      <c r="N19" s="107"/>
      <c r="O19" s="107"/>
      <c r="P19" s="132">
        <f t="shared" si="0"/>
        <v>0</v>
      </c>
      <c r="Q19" s="132">
        <f t="shared" si="1"/>
        <v>0</v>
      </c>
      <c r="R19" s="132">
        <f t="shared" si="2"/>
        <v>0</v>
      </c>
      <c r="S19" s="133" t="str">
        <f t="shared" si="3"/>
        <v/>
      </c>
      <c r="T19" s="133" t="str">
        <f t="shared" si="4"/>
        <v/>
      </c>
      <c r="U19" s="134"/>
      <c r="V19" s="134"/>
      <c r="W19" s="128" t="str">
        <f t="shared" si="5"/>
        <v/>
      </c>
      <c r="X19" s="61">
        <f>T5</f>
        <v>44990</v>
      </c>
      <c r="Y19" s="66" t="b">
        <f t="shared" si="6"/>
        <v>0</v>
      </c>
      <c r="Z19" s="66">
        <f t="shared" si="7"/>
        <v>0</v>
      </c>
      <c r="AA19" s="66">
        <f t="shared" si="8"/>
        <v>0</v>
      </c>
      <c r="AB19" s="10" t="b">
        <f>IF(AA19=1,LOOKUP(Z19,'Meltzer-Faber'!A3:A63,'Meltzer-Faber'!B3:B63))</f>
        <v>0</v>
      </c>
      <c r="AC19" s="65" t="b">
        <f>IF(AA19=1,LOOKUP(Z19,'Meltzer-Faber'!A3:A63,'Meltzer-Faber'!C3:C63))</f>
        <v>0</v>
      </c>
      <c r="AD19" s="10" t="str">
        <f t="shared" si="9"/>
        <v/>
      </c>
    </row>
    <row r="20" spans="2:30" s="10" customFormat="1" ht="20" customHeight="1">
      <c r="B20" s="138"/>
      <c r="C20" s="99"/>
      <c r="D20" s="114"/>
      <c r="E20" s="101"/>
      <c r="F20" s="115"/>
      <c r="G20" s="116"/>
      <c r="H20" s="117"/>
      <c r="I20" s="117"/>
      <c r="J20" s="106"/>
      <c r="K20" s="107"/>
      <c r="L20" s="107"/>
      <c r="M20" s="107"/>
      <c r="N20" s="107"/>
      <c r="O20" s="107"/>
      <c r="P20" s="132">
        <f t="shared" si="0"/>
        <v>0</v>
      </c>
      <c r="Q20" s="132">
        <f t="shared" si="1"/>
        <v>0</v>
      </c>
      <c r="R20" s="132">
        <f t="shared" si="2"/>
        <v>0</v>
      </c>
      <c r="S20" s="133" t="str">
        <f t="shared" si="3"/>
        <v/>
      </c>
      <c r="T20" s="133" t="str">
        <f t="shared" si="4"/>
        <v/>
      </c>
      <c r="U20" s="134"/>
      <c r="V20" s="134"/>
      <c r="W20" s="128" t="str">
        <f t="shared" si="5"/>
        <v/>
      </c>
      <c r="X20" s="61">
        <f>T5</f>
        <v>44990</v>
      </c>
      <c r="Y20" s="66" t="b">
        <f t="shared" si="6"/>
        <v>0</v>
      </c>
      <c r="Z20" s="66">
        <f t="shared" si="7"/>
        <v>0</v>
      </c>
      <c r="AA20" s="66">
        <f t="shared" si="8"/>
        <v>0</v>
      </c>
      <c r="AB20" s="10" t="b">
        <f>IF(AA20=1,LOOKUP(Z20,'Meltzer-Faber'!A3:A63,'Meltzer-Faber'!B3:B63))</f>
        <v>0</v>
      </c>
      <c r="AC20" s="65" t="b">
        <f>IF(AA20=1,LOOKUP(Z20,'Meltzer-Faber'!A3:A63,'Meltzer-Faber'!C3:C63))</f>
        <v>0</v>
      </c>
      <c r="AD20" s="10" t="str">
        <f t="shared" si="9"/>
        <v/>
      </c>
    </row>
    <row r="21" spans="2:30" s="10" customFormat="1" ht="20" customHeight="1">
      <c r="B21" s="138"/>
      <c r="C21" s="99"/>
      <c r="D21" s="114"/>
      <c r="E21" s="101"/>
      <c r="F21" s="115"/>
      <c r="G21" s="116"/>
      <c r="H21" s="117"/>
      <c r="I21" s="117"/>
      <c r="J21" s="106"/>
      <c r="K21" s="107"/>
      <c r="L21" s="107"/>
      <c r="M21" s="107"/>
      <c r="N21" s="107"/>
      <c r="O21" s="107"/>
      <c r="P21" s="132">
        <f t="shared" si="0"/>
        <v>0</v>
      </c>
      <c r="Q21" s="132">
        <f t="shared" si="1"/>
        <v>0</v>
      </c>
      <c r="R21" s="132">
        <f t="shared" si="2"/>
        <v>0</v>
      </c>
      <c r="S21" s="133" t="str">
        <f t="shared" si="3"/>
        <v/>
      </c>
      <c r="T21" s="133" t="str">
        <f t="shared" si="4"/>
        <v/>
      </c>
      <c r="U21" s="134"/>
      <c r="V21" s="134"/>
      <c r="W21" s="128" t="str">
        <f t="shared" si="5"/>
        <v/>
      </c>
      <c r="X21" s="61">
        <f>T5</f>
        <v>44990</v>
      </c>
      <c r="Y21" s="66" t="b">
        <f t="shared" si="6"/>
        <v>0</v>
      </c>
      <c r="Z21" s="66">
        <f t="shared" si="7"/>
        <v>0</v>
      </c>
      <c r="AA21" s="66">
        <f t="shared" si="8"/>
        <v>0</v>
      </c>
      <c r="AB21" s="10" t="b">
        <f>IF(AA21=1,LOOKUP(Z21,'Meltzer-Faber'!A3:A63,'Meltzer-Faber'!B3:B63))</f>
        <v>0</v>
      </c>
      <c r="AC21" s="65" t="b">
        <f>IF(AA21=1,LOOKUP(Z21,'Meltzer-Faber'!A3:A63,'Meltzer-Faber'!C3:C63))</f>
        <v>0</v>
      </c>
      <c r="AD21" s="10" t="str">
        <f t="shared" si="9"/>
        <v/>
      </c>
    </row>
    <row r="22" spans="2:30" s="10" customFormat="1" ht="20" customHeight="1">
      <c r="B22" s="138"/>
      <c r="C22" s="99"/>
      <c r="D22" s="114"/>
      <c r="E22" s="101"/>
      <c r="F22" s="115"/>
      <c r="G22" s="116"/>
      <c r="H22" s="117"/>
      <c r="I22" s="117"/>
      <c r="J22" s="106"/>
      <c r="K22" s="107"/>
      <c r="L22" s="107"/>
      <c r="M22" s="107"/>
      <c r="N22" s="107"/>
      <c r="O22" s="107"/>
      <c r="P22" s="132">
        <f t="shared" si="0"/>
        <v>0</v>
      </c>
      <c r="Q22" s="132">
        <f t="shared" si="1"/>
        <v>0</v>
      </c>
      <c r="R22" s="132">
        <f t="shared" si="2"/>
        <v>0</v>
      </c>
      <c r="S22" s="133" t="str">
        <f t="shared" si="3"/>
        <v/>
      </c>
      <c r="T22" s="133" t="str">
        <f t="shared" si="4"/>
        <v/>
      </c>
      <c r="U22" s="134"/>
      <c r="V22" s="134"/>
      <c r="W22" s="128" t="str">
        <f t="shared" si="5"/>
        <v/>
      </c>
      <c r="X22" s="61">
        <f>T5</f>
        <v>44990</v>
      </c>
      <c r="Y22" s="66" t="b">
        <f t="shared" si="6"/>
        <v>0</v>
      </c>
      <c r="Z22" s="66">
        <f t="shared" si="7"/>
        <v>0</v>
      </c>
      <c r="AA22" s="66">
        <f t="shared" si="8"/>
        <v>0</v>
      </c>
      <c r="AB22" s="10" t="b">
        <f>IF(AA22=1,LOOKUP(Z22,'Meltzer-Faber'!A3:A63,'Meltzer-Faber'!B3:B63))</f>
        <v>0</v>
      </c>
      <c r="AC22" s="65" t="b">
        <f>IF(AA22=1,LOOKUP(Z22,'Meltzer-Faber'!A3:A63,'Meltzer-Faber'!C3:C63))</f>
        <v>0</v>
      </c>
      <c r="AD22" s="10" t="str">
        <f t="shared" si="9"/>
        <v/>
      </c>
    </row>
    <row r="23" spans="2:30" s="10" customFormat="1" ht="20" customHeight="1">
      <c r="B23" s="138"/>
      <c r="C23" s="99"/>
      <c r="D23" s="114"/>
      <c r="E23" s="101"/>
      <c r="F23" s="118"/>
      <c r="G23" s="116"/>
      <c r="H23" s="117"/>
      <c r="I23" s="117"/>
      <c r="J23" s="106"/>
      <c r="K23" s="107"/>
      <c r="L23" s="107"/>
      <c r="M23" s="107"/>
      <c r="N23" s="107"/>
      <c r="O23" s="107"/>
      <c r="P23" s="132">
        <f t="shared" si="0"/>
        <v>0</v>
      </c>
      <c r="Q23" s="132">
        <f t="shared" si="1"/>
        <v>0</v>
      </c>
      <c r="R23" s="132">
        <f t="shared" si="2"/>
        <v>0</v>
      </c>
      <c r="S23" s="133" t="str">
        <f t="shared" si="3"/>
        <v/>
      </c>
      <c r="T23" s="133" t="str">
        <f t="shared" si="4"/>
        <v/>
      </c>
      <c r="U23" s="134"/>
      <c r="V23" s="134"/>
      <c r="W23" s="128" t="str">
        <f t="shared" si="5"/>
        <v/>
      </c>
      <c r="X23" s="61">
        <f>T5</f>
        <v>44990</v>
      </c>
      <c r="Y23" s="66" t="b">
        <f t="shared" si="6"/>
        <v>0</v>
      </c>
      <c r="Z23" s="66">
        <f t="shared" si="7"/>
        <v>0</v>
      </c>
      <c r="AA23" s="66">
        <f t="shared" si="8"/>
        <v>0</v>
      </c>
      <c r="AB23" s="10" t="b">
        <f>IF(AA23=1,LOOKUP(Z23,'Meltzer-Faber'!A3:A63,'Meltzer-Faber'!B3:B63))</f>
        <v>0</v>
      </c>
      <c r="AC23" s="65" t="b">
        <f>IF(AA23=1,LOOKUP(Z23,'Meltzer-Faber'!A3:A63,'Meltzer-Faber'!C3:C63))</f>
        <v>0</v>
      </c>
      <c r="AD23" s="10" t="str">
        <f t="shared" si="9"/>
        <v/>
      </c>
    </row>
    <row r="24" spans="2:30" s="10" customFormat="1" ht="20" customHeight="1">
      <c r="B24" s="139"/>
      <c r="C24" s="148"/>
      <c r="D24" s="143"/>
      <c r="E24" s="121"/>
      <c r="F24" s="144"/>
      <c r="G24" s="145"/>
      <c r="H24" s="146"/>
      <c r="I24" s="146"/>
      <c r="J24" s="125"/>
      <c r="K24" s="126"/>
      <c r="L24" s="126"/>
      <c r="M24" s="126"/>
      <c r="N24" s="126"/>
      <c r="O24" s="126"/>
      <c r="P24" s="135">
        <f t="shared" si="0"/>
        <v>0</v>
      </c>
      <c r="Q24" s="135">
        <f t="shared" si="1"/>
        <v>0</v>
      </c>
      <c r="R24" s="135">
        <f t="shared" si="2"/>
        <v>0</v>
      </c>
      <c r="S24" s="136" t="str">
        <f t="shared" si="3"/>
        <v/>
      </c>
      <c r="T24" s="136" t="str">
        <f t="shared" si="4"/>
        <v/>
      </c>
      <c r="U24" s="137"/>
      <c r="V24" s="137"/>
      <c r="W24" s="128" t="str">
        <f t="shared" si="5"/>
        <v/>
      </c>
      <c r="X24" s="61">
        <f>T5</f>
        <v>44990</v>
      </c>
      <c r="Y24" s="66" t="b">
        <f t="shared" si="6"/>
        <v>0</v>
      </c>
      <c r="Z24" s="66">
        <f t="shared" si="7"/>
        <v>0</v>
      </c>
      <c r="AA24" s="66">
        <f t="shared" si="8"/>
        <v>0</v>
      </c>
      <c r="AB24" s="10" t="b">
        <f>IF(AA24=1,LOOKUP(Z24,'Meltzer-Faber'!A3:A63,'Meltzer-Faber'!B3:B63))</f>
        <v>0</v>
      </c>
      <c r="AC24" s="65" t="b">
        <f>IF(AA24=1,LOOKUP(Z24,'Meltzer-Faber'!A3:A63,'Meltzer-Faber'!C3:C63))</f>
        <v>0</v>
      </c>
      <c r="AD24" s="10" t="str">
        <f t="shared" si="9"/>
        <v/>
      </c>
    </row>
    <row r="25" spans="2:30" s="7" customFormat="1" ht="19" customHeight="1">
      <c r="C25" s="12"/>
      <c r="D25" s="13"/>
      <c r="E25" s="14"/>
      <c r="F25" s="15"/>
      <c r="G25" s="15"/>
      <c r="H25" s="12"/>
      <c r="I25" s="12"/>
      <c r="J25" s="16"/>
      <c r="K25" s="16"/>
      <c r="L25" s="16"/>
      <c r="M25" s="16"/>
      <c r="N25" s="16"/>
      <c r="O25" s="16"/>
      <c r="P25" s="12"/>
      <c r="Q25" s="12"/>
      <c r="R25" s="12"/>
      <c r="S25" s="17"/>
      <c r="T25" s="17"/>
      <c r="U25" s="17"/>
      <c r="V25" s="31"/>
      <c r="W25" s="8"/>
      <c r="X25" s="62"/>
    </row>
    <row r="26" spans="2:30" customFormat="1" ht="21" customHeight="1"/>
    <row r="27" spans="2:30" customFormat="1" ht="23" customHeight="1">
      <c r="B27" s="222" t="s">
        <v>48</v>
      </c>
      <c r="C27" s="223"/>
      <c r="D27" s="75" t="s">
        <v>47</v>
      </c>
      <c r="E27" s="226" t="s">
        <v>6</v>
      </c>
      <c r="F27" s="227"/>
      <c r="G27" s="228"/>
      <c r="H27" s="76" t="s">
        <v>57</v>
      </c>
      <c r="I27" s="77"/>
      <c r="J27" s="224" t="s">
        <v>48</v>
      </c>
      <c r="K27" s="225"/>
      <c r="L27" s="225"/>
      <c r="M27" s="82" t="s">
        <v>47</v>
      </c>
      <c r="N27" s="229" t="s">
        <v>6</v>
      </c>
      <c r="O27" s="230"/>
      <c r="P27" s="230"/>
      <c r="Q27" s="231"/>
      <c r="R27" s="229" t="s">
        <v>57</v>
      </c>
      <c r="S27" s="232"/>
      <c r="T27" s="73"/>
      <c r="U27" s="73"/>
      <c r="V27" s="73"/>
      <c r="X27" s="4"/>
      <c r="Y27" s="4"/>
      <c r="Z27" s="4"/>
      <c r="AA27" s="1"/>
      <c r="AC27" s="44"/>
      <c r="AD27" s="44"/>
    </row>
    <row r="28" spans="2:30" s="6" customFormat="1" ht="20" customHeight="1">
      <c r="B28" s="198" t="s">
        <v>49</v>
      </c>
      <c r="C28" s="199"/>
      <c r="D28" s="153">
        <v>1972001</v>
      </c>
      <c r="E28" s="193" t="s">
        <v>72</v>
      </c>
      <c r="F28" s="194"/>
      <c r="G28" s="195"/>
      <c r="H28" s="78" t="s">
        <v>65</v>
      </c>
      <c r="I28" s="79"/>
      <c r="J28" s="200" t="s">
        <v>50</v>
      </c>
      <c r="K28" s="201"/>
      <c r="L28" s="201"/>
      <c r="M28" s="149">
        <v>1960001</v>
      </c>
      <c r="N28" s="189" t="s">
        <v>73</v>
      </c>
      <c r="O28" s="190"/>
      <c r="P28" s="190"/>
      <c r="Q28" s="191"/>
      <c r="R28" s="189" t="s">
        <v>60</v>
      </c>
      <c r="S28" s="192"/>
      <c r="AA28" s="1"/>
      <c r="AC28" s="74"/>
      <c r="AD28" s="74"/>
    </row>
    <row r="29" spans="2:30" s="6" customFormat="1" ht="21" customHeight="1">
      <c r="B29" s="198" t="s">
        <v>51</v>
      </c>
      <c r="C29" s="199"/>
      <c r="D29" s="153">
        <v>1954001</v>
      </c>
      <c r="E29" s="193" t="s">
        <v>157</v>
      </c>
      <c r="F29" s="194"/>
      <c r="G29" s="195"/>
      <c r="H29" s="78" t="s">
        <v>67</v>
      </c>
      <c r="I29" s="79"/>
      <c r="J29" s="200" t="s">
        <v>52</v>
      </c>
      <c r="K29" s="201"/>
      <c r="L29" s="201"/>
      <c r="M29" s="150">
        <v>1961001</v>
      </c>
      <c r="N29" s="189" t="s">
        <v>75</v>
      </c>
      <c r="O29" s="190"/>
      <c r="P29" s="190"/>
      <c r="Q29" s="191"/>
      <c r="R29" s="189" t="s">
        <v>63</v>
      </c>
      <c r="S29" s="192"/>
      <c r="AC29" s="74"/>
      <c r="AD29" s="74"/>
    </row>
    <row r="30" spans="2:30" s="6" customFormat="1" ht="19" customHeight="1">
      <c r="B30" s="198" t="s">
        <v>51</v>
      </c>
      <c r="C30" s="199"/>
      <c r="D30" s="153">
        <v>1956002</v>
      </c>
      <c r="E30" s="193" t="s">
        <v>80</v>
      </c>
      <c r="F30" s="194"/>
      <c r="G30" s="195"/>
      <c r="H30" s="78" t="s">
        <v>60</v>
      </c>
      <c r="I30" s="79"/>
      <c r="J30" s="200" t="s">
        <v>52</v>
      </c>
      <c r="K30" s="201"/>
      <c r="L30" s="201"/>
      <c r="M30" s="150">
        <v>1971003</v>
      </c>
      <c r="N30" s="189" t="s">
        <v>84</v>
      </c>
      <c r="O30" s="190"/>
      <c r="P30" s="190"/>
      <c r="Q30" s="191"/>
      <c r="R30" s="189" t="s">
        <v>63</v>
      </c>
      <c r="S30" s="192"/>
      <c r="AC30" s="74"/>
      <c r="AD30" s="74"/>
    </row>
    <row r="31" spans="2:30" s="6" customFormat="1" ht="21" customHeight="1">
      <c r="B31" s="198" t="s">
        <v>51</v>
      </c>
      <c r="C31" s="199"/>
      <c r="D31" s="153">
        <v>1993011</v>
      </c>
      <c r="E31" s="193" t="s">
        <v>81</v>
      </c>
      <c r="F31" s="194"/>
      <c r="G31" s="195"/>
      <c r="H31" s="78" t="s">
        <v>66</v>
      </c>
      <c r="I31" s="79"/>
      <c r="J31" s="200" t="s">
        <v>53</v>
      </c>
      <c r="K31" s="201"/>
      <c r="L31" s="201"/>
      <c r="M31" s="150">
        <v>1964002</v>
      </c>
      <c r="N31" s="189" t="s">
        <v>76</v>
      </c>
      <c r="O31" s="190"/>
      <c r="P31" s="190"/>
      <c r="Q31" s="191"/>
      <c r="R31" s="189" t="s">
        <v>60</v>
      </c>
      <c r="S31" s="192"/>
      <c r="Y31" s="6" t="s">
        <v>20</v>
      </c>
      <c r="AC31" s="74"/>
      <c r="AD31" s="74"/>
    </row>
    <row r="32" spans="2:30" s="6" customFormat="1" ht="20" customHeight="1">
      <c r="B32" s="198" t="s">
        <v>51</v>
      </c>
      <c r="C32" s="199"/>
      <c r="D32" s="153"/>
      <c r="E32" s="193"/>
      <c r="F32" s="194"/>
      <c r="G32" s="195"/>
      <c r="H32" s="78"/>
      <c r="I32" s="79"/>
      <c r="J32" s="200" t="s">
        <v>56</v>
      </c>
      <c r="K32" s="201"/>
      <c r="L32" s="201"/>
      <c r="M32" s="150">
        <v>1947002</v>
      </c>
      <c r="N32" s="189" t="s">
        <v>68</v>
      </c>
      <c r="O32" s="190"/>
      <c r="P32" s="190"/>
      <c r="Q32" s="191"/>
      <c r="R32" s="189" t="s">
        <v>62</v>
      </c>
      <c r="S32" s="192"/>
      <c r="AC32" s="74"/>
      <c r="AD32" s="74"/>
    </row>
    <row r="33" spans="2:30" ht="19" customHeight="1">
      <c r="B33" s="198" t="s">
        <v>51</v>
      </c>
      <c r="C33" s="199"/>
      <c r="D33" s="153"/>
      <c r="E33" s="193"/>
      <c r="F33" s="194"/>
      <c r="G33" s="195"/>
      <c r="H33" s="78"/>
      <c r="J33" s="200" t="s">
        <v>56</v>
      </c>
      <c r="K33" s="201"/>
      <c r="L33" s="201"/>
      <c r="M33" s="150">
        <v>1952001</v>
      </c>
      <c r="N33" s="189" t="s">
        <v>77</v>
      </c>
      <c r="O33" s="190"/>
      <c r="P33" s="190"/>
      <c r="Q33" s="191"/>
      <c r="R33" s="189" t="s">
        <v>60</v>
      </c>
      <c r="S33" s="192"/>
      <c r="T33" s="4"/>
      <c r="U33" s="4"/>
      <c r="V33" s="4"/>
      <c r="AC33" s="3"/>
      <c r="AD33" s="3"/>
    </row>
    <row r="34" spans="2:30" ht="20" customHeight="1">
      <c r="B34" s="198" t="s">
        <v>55</v>
      </c>
      <c r="C34" s="199"/>
      <c r="D34" s="153">
        <v>1968001</v>
      </c>
      <c r="E34" s="193" t="s">
        <v>79</v>
      </c>
      <c r="F34" s="194"/>
      <c r="G34" s="195"/>
      <c r="H34" s="78" t="s">
        <v>63</v>
      </c>
      <c r="J34" s="200" t="s">
        <v>54</v>
      </c>
      <c r="K34" s="201"/>
      <c r="L34" s="201"/>
      <c r="M34" s="150"/>
      <c r="N34" s="189"/>
      <c r="O34" s="190"/>
      <c r="P34" s="190"/>
      <c r="Q34" s="191"/>
      <c r="R34" s="189"/>
      <c r="S34" s="192"/>
      <c r="T34" s="4"/>
      <c r="U34" s="4"/>
      <c r="V34" s="4"/>
      <c r="AC34" s="3"/>
      <c r="AD34" s="3"/>
    </row>
    <row r="35" spans="2:30" ht="20" customHeight="1">
      <c r="B35" s="212"/>
      <c r="C35" s="213"/>
      <c r="D35" s="154"/>
      <c r="E35" s="216"/>
      <c r="F35" s="217"/>
      <c r="G35" s="218"/>
      <c r="H35" s="80"/>
      <c r="J35" s="214" t="s">
        <v>54</v>
      </c>
      <c r="K35" s="215"/>
      <c r="L35" s="215"/>
      <c r="M35" s="151"/>
      <c r="N35" s="219"/>
      <c r="O35" s="220"/>
      <c r="P35" s="220"/>
      <c r="Q35" s="221"/>
      <c r="R35" s="219"/>
      <c r="S35" s="242"/>
      <c r="T35" s="4"/>
      <c r="U35" s="4"/>
      <c r="V35" s="4"/>
      <c r="AC35" s="3"/>
      <c r="AD35" s="3"/>
    </row>
    <row r="36" spans="2:30" ht="20" customHeight="1">
      <c r="B36" s="198"/>
      <c r="C36" s="199"/>
      <c r="D36" s="153"/>
      <c r="E36" s="193"/>
      <c r="F36" s="194"/>
      <c r="G36" s="195"/>
      <c r="H36" s="78"/>
      <c r="J36" s="200" t="s">
        <v>54</v>
      </c>
      <c r="K36" s="201"/>
      <c r="L36" s="201"/>
      <c r="M36" s="150"/>
      <c r="N36" s="189"/>
      <c r="O36" s="190"/>
      <c r="P36" s="190"/>
      <c r="Q36" s="191"/>
      <c r="R36" s="189"/>
      <c r="S36" s="192"/>
      <c r="T36" s="4"/>
      <c r="U36" s="4"/>
      <c r="V36" s="4"/>
      <c r="AC36" s="3"/>
      <c r="AD36" s="3"/>
    </row>
    <row r="37" spans="2:30" ht="20" customHeight="1">
      <c r="B37" s="202"/>
      <c r="C37" s="203"/>
      <c r="D37" s="155"/>
      <c r="E37" s="206"/>
      <c r="F37" s="207"/>
      <c r="G37" s="208"/>
      <c r="H37" s="81"/>
      <c r="J37" s="204"/>
      <c r="K37" s="205"/>
      <c r="L37" s="205"/>
      <c r="M37" s="152"/>
      <c r="N37" s="209"/>
      <c r="O37" s="210"/>
      <c r="P37" s="210"/>
      <c r="Q37" s="211"/>
      <c r="R37" s="209"/>
      <c r="S37" s="243"/>
      <c r="T37" s="4"/>
      <c r="U37" s="4"/>
      <c r="V37" s="4"/>
      <c r="AC37" s="3"/>
      <c r="AD37" s="3"/>
    </row>
    <row r="38" spans="2:30" ht="19" customHeight="1">
      <c r="B38" s="196"/>
      <c r="C38" s="196"/>
      <c r="D38" s="197"/>
      <c r="E38" s="197"/>
      <c r="F38" s="197"/>
      <c r="G38" s="197"/>
      <c r="H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4"/>
      <c r="U38" s="4"/>
      <c r="V38" s="4"/>
      <c r="AC38" s="3"/>
      <c r="AD38" s="3"/>
    </row>
    <row r="39" spans="2:30" ht="18" customHeight="1">
      <c r="B39" s="183" t="s">
        <v>58</v>
      </c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5"/>
      <c r="T39" s="4"/>
      <c r="U39" s="4"/>
      <c r="V39" s="4"/>
      <c r="AC39" s="3"/>
      <c r="AD39" s="3"/>
    </row>
    <row r="40" spans="2:30" ht="18" customHeight="1">
      <c r="B40" s="186" t="s">
        <v>206</v>
      </c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8"/>
      <c r="T40" s="4"/>
      <c r="U40" s="4"/>
      <c r="V40" s="4"/>
      <c r="AC40" s="3"/>
      <c r="AD40" s="3"/>
    </row>
  </sheetData>
  <mergeCells count="69">
    <mergeCell ref="B27:C27"/>
    <mergeCell ref="J27:L27"/>
    <mergeCell ref="E27:G27"/>
    <mergeCell ref="N27:Q27"/>
    <mergeCell ref="R27:S27"/>
    <mergeCell ref="B7:B8"/>
    <mergeCell ref="D5:H5"/>
    <mergeCell ref="H1:R1"/>
    <mergeCell ref="H2:R2"/>
    <mergeCell ref="J5:M5"/>
    <mergeCell ref="O5:R5"/>
    <mergeCell ref="O38:S38"/>
    <mergeCell ref="R28:S28"/>
    <mergeCell ref="R29:S29"/>
    <mergeCell ref="R30:S30"/>
    <mergeCell ref="R31:S31"/>
    <mergeCell ref="N35:Q35"/>
    <mergeCell ref="R32:S32"/>
    <mergeCell ref="R33:S33"/>
    <mergeCell ref="N34:Q34"/>
    <mergeCell ref="R34:S34"/>
    <mergeCell ref="B29:C29"/>
    <mergeCell ref="J29:L29"/>
    <mergeCell ref="E29:G29"/>
    <mergeCell ref="N29:Q29"/>
    <mergeCell ref="B28:C28"/>
    <mergeCell ref="J28:L28"/>
    <mergeCell ref="E28:G28"/>
    <mergeCell ref="N28:Q28"/>
    <mergeCell ref="B31:C31"/>
    <mergeCell ref="J31:L31"/>
    <mergeCell ref="E31:G31"/>
    <mergeCell ref="N31:Q31"/>
    <mergeCell ref="B30:C30"/>
    <mergeCell ref="J30:L30"/>
    <mergeCell ref="E30:G30"/>
    <mergeCell ref="N30:Q30"/>
    <mergeCell ref="B32:C32"/>
    <mergeCell ref="J32:L32"/>
    <mergeCell ref="E32:G32"/>
    <mergeCell ref="N32:Q32"/>
    <mergeCell ref="B33:C33"/>
    <mergeCell ref="J33:L33"/>
    <mergeCell ref="E33:G33"/>
    <mergeCell ref="N33:Q33"/>
    <mergeCell ref="B36:C36"/>
    <mergeCell ref="J36:L36"/>
    <mergeCell ref="B34:C34"/>
    <mergeCell ref="J34:L34"/>
    <mergeCell ref="B35:C35"/>
    <mergeCell ref="J35:L35"/>
    <mergeCell ref="E35:G35"/>
    <mergeCell ref="E34:G34"/>
    <mergeCell ref="B39:S39"/>
    <mergeCell ref="B40:S40"/>
    <mergeCell ref="R35:S35"/>
    <mergeCell ref="E36:G36"/>
    <mergeCell ref="N36:Q36"/>
    <mergeCell ref="R36:S36"/>
    <mergeCell ref="E37:G37"/>
    <mergeCell ref="N37:Q37"/>
    <mergeCell ref="R37:S37"/>
    <mergeCell ref="B38:C38"/>
    <mergeCell ref="D38:E38"/>
    <mergeCell ref="F38:H38"/>
    <mergeCell ref="J38:L38"/>
    <mergeCell ref="M38:N38"/>
    <mergeCell ref="B37:C37"/>
    <mergeCell ref="J37:L37"/>
  </mergeCells>
  <conditionalFormatting sqref="J9:O12 J14:O20 J22:O23">
    <cfRule type="cellIs" dxfId="7" priority="7" stopIfTrue="1" operator="between">
      <formula>1</formula>
      <formula>300</formula>
    </cfRule>
    <cfRule type="cellIs" dxfId="6" priority="8" stopIfTrue="1" operator="lessThanOrEqual">
      <formula>0</formula>
    </cfRule>
  </conditionalFormatting>
  <conditionalFormatting sqref="J13:O13">
    <cfRule type="cellIs" dxfId="5" priority="5" stopIfTrue="1" operator="between">
      <formula>1</formula>
      <formula>300</formula>
    </cfRule>
    <cfRule type="cellIs" dxfId="4" priority="6" stopIfTrue="1" operator="lessThanOrEqual">
      <formula>0</formula>
    </cfRule>
  </conditionalFormatting>
  <conditionalFormatting sqref="J21:O21">
    <cfRule type="cellIs" dxfId="3" priority="3" stopIfTrue="1" operator="between">
      <formula>1</formula>
      <formula>300</formula>
    </cfRule>
    <cfRule type="cellIs" dxfId="2" priority="4" stopIfTrue="1" operator="lessThanOrEqual">
      <formula>0</formula>
    </cfRule>
  </conditionalFormatting>
  <conditionalFormatting sqref="J24:O24">
    <cfRule type="cellIs" dxfId="1" priority="1" stopIfTrue="1" operator="between">
      <formula>1</formula>
      <formula>300</formula>
    </cfRule>
    <cfRule type="cellIs" dxfId="0" priority="2" stopIfTrue="1" operator="lessThanOrEqual">
      <formula>0</formula>
    </cfRule>
  </conditionalFormatting>
  <dataValidations count="4">
    <dataValidation type="list" allowBlank="1" showInputMessage="1" showErrorMessage="1" sqref="E9:E24" xr:uid="{28AE0340-90FC-E44B-8AFC-D47A4A2C2FCA}">
      <formula1>"UM,JM,SM,UK,JK,SK,M35,M40,M45,M50,M55,M60,M65,M70,M75,M80,M85,M90,K35,K40,K45,K50,K55,K60,K65,K70,K75,K80,K85,K90"</formula1>
    </dataValidation>
    <dataValidation type="list" allowBlank="1" showInputMessage="1" showErrorMessage="1" sqref="B28:C37 J28:L37" xr:uid="{C6C024F5-0F57-E146-B72F-1FF9FD9620D6}">
      <formula1>"Dommer,Stevnets leder,Jury,Sekretær,Speaker,Teknisk kontrollør, Chief Marshall,Tidtaker"</formula1>
    </dataValidation>
    <dataValidation type="list" allowBlank="1" showInputMessage="1" showErrorMessage="1" sqref="C9:C24" xr:uid="{6E166862-056D-B04E-9B36-D0A5D90EDF44}">
      <formula1>"40,45,49,55,59,64,71,76,81,+81,87,+87,49,55,61,67,73,81,89,96,102,+102,109,+109"</formula1>
    </dataValidation>
    <dataValidation type="list" allowBlank="1" showInputMessage="1" showErrorMessage="1" sqref="D5:H5" xr:uid="{18577699-1CE4-E04E-A2BC-771CA54DB4E7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</dataValidations>
  <pageMargins left="0.27559055118110198" right="0.35433070866141703" top="0.27559055118110198" bottom="0.27559055118110198" header="0.5" footer="0.5"/>
  <pageSetup paperSize="9" scale="61" orientation="landscape" horizontalDpi="360" verticalDpi="360" copies="4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">
    <pageSetUpPr fitToPage="1"/>
  </sheetPr>
  <dimension ref="A1:L101"/>
  <sheetViews>
    <sheetView zoomScale="120" zoomScaleNormal="120" workbookViewId="0">
      <pane ySplit="2" topLeftCell="A3" activePane="bottomLeft" state="frozen"/>
      <selection activeCell="A9" sqref="A9"/>
      <selection pane="bottomLeft" activeCell="M61" sqref="M61"/>
    </sheetView>
  </sheetViews>
  <sheetFormatPr baseColWidth="10" defaultColWidth="8.83203125" defaultRowHeight="13"/>
  <cols>
    <col min="1" max="1" width="4.6640625" customWidth="1"/>
    <col min="2" max="2" width="5.33203125" customWidth="1"/>
    <col min="3" max="3" width="8.33203125" customWidth="1"/>
    <col min="4" max="4" width="5.33203125" customWidth="1"/>
    <col min="5" max="5" width="10.33203125" style="37" customWidth="1"/>
    <col min="6" max="6" width="29.6640625" style="9" customWidth="1"/>
    <col min="7" max="7" width="21.6640625" style="9" customWidth="1"/>
    <col min="8" max="10" width="6.83203125" customWidth="1"/>
    <col min="11" max="11" width="9.6640625" style="44" customWidth="1"/>
  </cols>
  <sheetData>
    <row r="1" spans="1:12" ht="35">
      <c r="A1" s="246" t="s">
        <v>31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2" s="43" customFormat="1" ht="26.25" customHeight="1">
      <c r="A2" s="247" t="str">
        <f>IF('Pulje 1'!J5&gt;0,'Pulje 1'!J5,"")</f>
        <v>Nidelv IL</v>
      </c>
      <c r="B2" s="247"/>
      <c r="C2" s="247"/>
      <c r="D2" s="247"/>
      <c r="E2" s="247"/>
      <c r="F2" s="248" t="str">
        <f>IF('Pulje 1'!O5&gt;0,'Pulje 1'!O5,"")</f>
        <v>Husebyhallen, Trondheim</v>
      </c>
      <c r="G2" s="248"/>
      <c r="H2" s="249" t="s">
        <v>91</v>
      </c>
      <c r="I2" s="249"/>
      <c r="J2" s="249"/>
      <c r="K2" s="249"/>
    </row>
    <row r="3" spans="1:12" ht="28">
      <c r="A3" s="245" t="s">
        <v>22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</row>
    <row r="4" spans="1:12">
      <c r="A4" s="36"/>
    </row>
    <row r="5" spans="1:12" ht="16">
      <c r="A5" s="54">
        <v>1</v>
      </c>
      <c r="B5" s="55">
        <f>IF('Pulje 1'!C11="","",'Pulje 1'!C11)</f>
        <v>55</v>
      </c>
      <c r="C5" s="56">
        <f>IF('Pulje 1'!D11="","",'Pulje 1'!D11)</f>
        <v>54.9</v>
      </c>
      <c r="D5" s="55" t="str">
        <f>IF('Pulje 1'!E11="","",'Pulje 1'!E11)</f>
        <v>SK</v>
      </c>
      <c r="E5" s="57">
        <f>IF('Pulje 1'!F11="","",'Pulje 1'!F11)</f>
        <v>35320</v>
      </c>
      <c r="F5" s="58" t="str">
        <f>IF('Pulje 1'!H11="","",'Pulje 1'!H11)</f>
        <v>Rebekka Tao Jacobsen</v>
      </c>
      <c r="G5" s="58" t="str">
        <f>IF('Pulje 1'!I11="","",'Pulje 1'!I11)</f>
        <v>Larvik AK</v>
      </c>
      <c r="H5" s="59">
        <f>IF('Pulje 1'!P11=0,"",'Pulje 1'!P11)</f>
        <v>80</v>
      </c>
      <c r="I5" s="59">
        <f>IF('Pulje 1'!Q11=0,"",'Pulje 1'!Q11)</f>
        <v>104</v>
      </c>
      <c r="J5" s="59">
        <f>IF('Pulje 1'!R11=0,"",'Pulje 1'!R11)</f>
        <v>184</v>
      </c>
      <c r="K5" s="60">
        <f>IF('Pulje 1'!S11=0,"",'Pulje 1'!S11)</f>
        <v>264.39494933035274</v>
      </c>
      <c r="L5" s="48"/>
    </row>
    <row r="6" spans="1:12" ht="16">
      <c r="A6" s="54">
        <v>2</v>
      </c>
      <c r="B6" s="55">
        <f>IF('Pulje 1'!C10="","",'Pulje 1'!C10)</f>
        <v>55</v>
      </c>
      <c r="C6" s="56">
        <f>IF('Pulje 1'!D10="","",'Pulje 1'!D10)</f>
        <v>54.42</v>
      </c>
      <c r="D6" s="55" t="str">
        <f>IF('Pulje 1'!E10="","",'Pulje 1'!E10)</f>
        <v>JK</v>
      </c>
      <c r="E6" s="57">
        <f>IF('Pulje 1'!F10="","",'Pulje 1'!F10)</f>
        <v>38084</v>
      </c>
      <c r="F6" s="58" t="str">
        <f>IF('Pulje 1'!H10="","",'Pulje 1'!H10)</f>
        <v>Ronja Lenvik</v>
      </c>
      <c r="G6" s="58" t="str">
        <f>IF('Pulje 1'!I10="","",'Pulje 1'!I10)</f>
        <v>Hitra VK</v>
      </c>
      <c r="H6" s="59">
        <f>IF('Pulje 1'!P10=0,"",'Pulje 1'!P10)</f>
        <v>72</v>
      </c>
      <c r="I6" s="59">
        <f>IF('Pulje 1'!Q10=0,"",'Pulje 1'!Q10)</f>
        <v>90</v>
      </c>
      <c r="J6" s="59">
        <f>IF('Pulje 1'!R10=0,"",'Pulje 1'!R10)</f>
        <v>162</v>
      </c>
      <c r="K6" s="60">
        <f>IF('Pulje 1'!S10=0,"",'Pulje 1'!S10)</f>
        <v>234.23225252959546</v>
      </c>
      <c r="L6" s="48"/>
    </row>
    <row r="7" spans="1:12" ht="16">
      <c r="A7" s="54">
        <v>3</v>
      </c>
      <c r="B7" s="55" t="str">
        <f>IF('Pulje 1'!C9="","",'Pulje 1'!C9)</f>
        <v>55</v>
      </c>
      <c r="C7" s="56">
        <f>IF('Pulje 1'!D9="","",'Pulje 1'!D9)</f>
        <v>53.27</v>
      </c>
      <c r="D7" s="55" t="str">
        <f>IF('Pulje 1'!E9="","",'Pulje 1'!E9)</f>
        <v>SK</v>
      </c>
      <c r="E7" s="57">
        <f>IF('Pulje 1'!F9="","",'Pulje 1'!F9)</f>
        <v>36561</v>
      </c>
      <c r="F7" s="58" t="str">
        <f>IF('Pulje 1'!H9="","",'Pulje 1'!H9)</f>
        <v>Tiril Boge</v>
      </c>
      <c r="G7" s="58" t="str">
        <f>IF('Pulje 1'!I9="","",'Pulje 1'!I9)</f>
        <v>AK Bjørgvin</v>
      </c>
      <c r="H7" s="59">
        <f>IF('Pulje 1'!P9=0,"",'Pulje 1'!P9)</f>
        <v>63</v>
      </c>
      <c r="I7" s="59">
        <f>IF('Pulje 1'!Q9=0,"",'Pulje 1'!Q9)</f>
        <v>80</v>
      </c>
      <c r="J7" s="59">
        <f>IF('Pulje 1'!R9=0,"",'Pulje 1'!R9)</f>
        <v>143</v>
      </c>
      <c r="K7" s="60">
        <f>IF('Pulje 1'!S9=0,"",'Pulje 1'!S9)</f>
        <v>209.95260228008107</v>
      </c>
      <c r="L7" s="48"/>
    </row>
    <row r="8" spans="1:12" ht="16">
      <c r="A8" s="54"/>
      <c r="B8" s="55"/>
      <c r="C8" s="56"/>
      <c r="D8" s="55"/>
      <c r="E8" s="57"/>
      <c r="F8" s="58"/>
      <c r="G8" s="58"/>
      <c r="H8" s="59"/>
      <c r="I8" s="59"/>
      <c r="J8" s="59"/>
      <c r="K8" s="60"/>
      <c r="L8" s="48"/>
    </row>
    <row r="9" spans="1:12" ht="16">
      <c r="A9" s="54">
        <v>1</v>
      </c>
      <c r="B9" s="55">
        <f>IF('Pulje 1'!C15="","",'Pulje 1'!C15)</f>
        <v>59</v>
      </c>
      <c r="C9" s="56">
        <f>IF('Pulje 1'!D15="","",'Pulje 1'!D15)</f>
        <v>58.57</v>
      </c>
      <c r="D9" s="55" t="str">
        <f>IF('Pulje 1'!E15="","",'Pulje 1'!E15)</f>
        <v>SK</v>
      </c>
      <c r="E9" s="57">
        <f>IF('Pulje 1'!F15="","",'Pulje 1'!F15)</f>
        <v>33830</v>
      </c>
      <c r="F9" s="58" t="str">
        <f>IF('Pulje 1'!H15="","",'Pulje 1'!H15)</f>
        <v>Sol Anette Waaler</v>
      </c>
      <c r="G9" s="58" t="str">
        <f>IF('Pulje 1'!I15="","",'Pulje 1'!I15)</f>
        <v>Trondheim AK</v>
      </c>
      <c r="H9" s="59">
        <f>IF('Pulje 1'!P15=0,"",'Pulje 1'!P15)</f>
        <v>88</v>
      </c>
      <c r="I9" s="59">
        <f>IF('Pulje 1'!Q15=0,"",'Pulje 1'!Q15)</f>
        <v>108</v>
      </c>
      <c r="J9" s="59">
        <f>IF('Pulje 1'!R15=0,"",'Pulje 1'!R15)</f>
        <v>196</v>
      </c>
      <c r="K9" s="60">
        <f>IF('Pulje 1'!S15=0,"",'Pulje 1'!S15)</f>
        <v>269.48132015120621</v>
      </c>
      <c r="L9" s="48"/>
    </row>
    <row r="10" spans="1:12" ht="16">
      <c r="A10" s="54">
        <v>2</v>
      </c>
      <c r="B10" s="55">
        <f>IF('Pulje 1'!C13="","",'Pulje 1'!C13)</f>
        <v>59</v>
      </c>
      <c r="C10" s="56">
        <f>IF('Pulje 1'!D13="","",'Pulje 1'!D13)</f>
        <v>58.45</v>
      </c>
      <c r="D10" s="55" t="str">
        <f>IF('Pulje 1'!E13="","",'Pulje 1'!E13)</f>
        <v>JK</v>
      </c>
      <c r="E10" s="57">
        <f>IF('Pulje 1'!F13="","",'Pulje 1'!F13)</f>
        <v>38424</v>
      </c>
      <c r="F10" s="58" t="str">
        <f>IF('Pulje 1'!H13="","",'Pulje 1'!H13)</f>
        <v>Sandra Nævdal</v>
      </c>
      <c r="G10" s="58" t="str">
        <f>IF('Pulje 1'!I13="","",'Pulje 1'!I13)</f>
        <v>AK Bjørgvin</v>
      </c>
      <c r="H10" s="59">
        <f>IF('Pulje 1'!P13=0,"",'Pulje 1'!P13)</f>
        <v>73</v>
      </c>
      <c r="I10" s="59">
        <f>IF('Pulje 1'!Q13=0,"",'Pulje 1'!Q13)</f>
        <v>90</v>
      </c>
      <c r="J10" s="59">
        <f>IF('Pulje 1'!R13=0,"",'Pulje 1'!R13)</f>
        <v>163</v>
      </c>
      <c r="K10" s="60">
        <f>IF('Pulje 1'!S13=0,"",'Pulje 1'!S13)</f>
        <v>224.41324124112762</v>
      </c>
      <c r="L10" s="48"/>
    </row>
    <row r="11" spans="1:12" ht="16">
      <c r="A11" s="54">
        <v>3</v>
      </c>
      <c r="B11" s="55">
        <f>IF('Pulje 1'!C14="","",'Pulje 1'!C14)</f>
        <v>59</v>
      </c>
      <c r="C11" s="56">
        <f>IF('Pulje 1'!D14="","",'Pulje 1'!D14)</f>
        <v>58.77</v>
      </c>
      <c r="D11" s="55" t="str">
        <f>IF('Pulje 1'!E14="","",'Pulje 1'!E14)</f>
        <v>SK</v>
      </c>
      <c r="E11" s="57">
        <f>IF('Pulje 1'!F14="","",'Pulje 1'!F14)</f>
        <v>33921</v>
      </c>
      <c r="F11" s="58" t="str">
        <f>IF('Pulje 1'!H14="","",'Pulje 1'!H14)</f>
        <v>Ragnhild Haug Lillegård</v>
      </c>
      <c r="G11" s="58" t="str">
        <f>IF('Pulje 1'!I14="","",'Pulje 1'!I14)</f>
        <v>Oslo AK</v>
      </c>
      <c r="H11" s="59">
        <f>IF('Pulje 1'!P14=0,"",'Pulje 1'!P14)</f>
        <v>70</v>
      </c>
      <c r="I11" s="59">
        <f>IF('Pulje 1'!Q14=0,"",'Pulje 1'!Q14)</f>
        <v>91</v>
      </c>
      <c r="J11" s="59">
        <f>IF('Pulje 1'!R14=0,"",'Pulje 1'!R14)</f>
        <v>161</v>
      </c>
      <c r="K11" s="60">
        <f>IF('Pulje 1'!S14=0,"",'Pulje 1'!S14)</f>
        <v>220.8632414598797</v>
      </c>
      <c r="L11" s="48"/>
    </row>
    <row r="12" spans="1:12" ht="16">
      <c r="A12" s="54">
        <v>4</v>
      </c>
      <c r="B12" s="55">
        <f>IF('Pulje 1'!C12="","",'Pulje 1'!C12)</f>
        <v>59</v>
      </c>
      <c r="C12" s="56">
        <f>IF('Pulje 1'!D12="","",'Pulje 1'!D12)</f>
        <v>57.52</v>
      </c>
      <c r="D12" s="55" t="str">
        <f>IF('Pulje 1'!E12="","",'Pulje 1'!E12)</f>
        <v>JK</v>
      </c>
      <c r="E12" s="57">
        <f>IF('Pulje 1'!F12="","",'Pulje 1'!F12)</f>
        <v>38164</v>
      </c>
      <c r="F12" s="58" t="str">
        <f>IF('Pulje 1'!H12="","",'Pulje 1'!H12)</f>
        <v>Hanna Maroofi</v>
      </c>
      <c r="G12" s="58" t="str">
        <f>IF('Pulje 1'!I12="","",'Pulje 1'!I12)</f>
        <v>Christiania AK</v>
      </c>
      <c r="H12" s="59">
        <f>IF('Pulje 1'!P12=0,"",'Pulje 1'!P12)</f>
        <v>70</v>
      </c>
      <c r="I12" s="59">
        <f>IF('Pulje 1'!Q12=0,"",'Pulje 1'!Q12)</f>
        <v>86</v>
      </c>
      <c r="J12" s="59">
        <f>IF('Pulje 1'!R12=0,"",'Pulje 1'!R12)</f>
        <v>156</v>
      </c>
      <c r="K12" s="60">
        <f>IF('Pulje 1'!S12=0,"",'Pulje 1'!S12)</f>
        <v>217.08463201037731</v>
      </c>
      <c r="L12" s="48"/>
    </row>
    <row r="13" spans="1:12" ht="16">
      <c r="A13" s="54"/>
      <c r="B13" s="55"/>
      <c r="C13" s="56"/>
      <c r="D13" s="55"/>
      <c r="E13" s="57"/>
      <c r="F13" s="58"/>
      <c r="G13" s="58"/>
      <c r="H13" s="59"/>
      <c r="I13" s="59"/>
      <c r="J13" s="59"/>
      <c r="K13" s="60"/>
      <c r="L13" s="48"/>
    </row>
    <row r="14" spans="1:12" ht="16">
      <c r="A14" s="54">
        <v>1</v>
      </c>
      <c r="B14" s="55">
        <f>IF('Pulje 3'!C19="","",'Pulje 3'!C19)</f>
        <v>64</v>
      </c>
      <c r="C14" s="56">
        <f>IF('Pulje 3'!D19="","",'Pulje 3'!D19)</f>
        <v>62.54</v>
      </c>
      <c r="D14" s="55" t="str">
        <f>IF('Pulje 3'!E19="","",'Pulje 3'!E19)</f>
        <v>SK</v>
      </c>
      <c r="E14" s="57">
        <f>IF('Pulje 3'!F19="","",'Pulje 3'!F19)</f>
        <v>32737</v>
      </c>
      <c r="F14" s="58" t="str">
        <f>IF('Pulje 3'!H19="","",'Pulje 3'!H19)</f>
        <v>Ine Andersson</v>
      </c>
      <c r="G14" s="58" t="str">
        <f>IF('Pulje 3'!I19="","",'Pulje 3'!I19)</f>
        <v>Tambarskjelvar IL</v>
      </c>
      <c r="H14" s="59">
        <f>IF('Pulje 3'!P19=0,"",'Pulje 3'!P19)</f>
        <v>89</v>
      </c>
      <c r="I14" s="59">
        <f>IF('Pulje 3'!Q19=0,"",'Pulje 3'!Q19)</f>
        <v>118</v>
      </c>
      <c r="J14" s="59">
        <f>IF('Pulje 3'!R19=0,"",'Pulje 3'!R19)</f>
        <v>207</v>
      </c>
      <c r="K14" s="60">
        <f>IF('Pulje 3'!S19=0,"",'Pulje 3'!S19)</f>
        <v>272.95412638935267</v>
      </c>
    </row>
    <row r="15" spans="1:12" ht="16">
      <c r="A15" s="54">
        <v>2</v>
      </c>
      <c r="B15" s="55">
        <f>IF('Pulje 3'!C16="","",'Pulje 3'!C16)</f>
        <v>64</v>
      </c>
      <c r="C15" s="56">
        <f>IF('Pulje 3'!D16="","",'Pulje 3'!D16)</f>
        <v>63.91</v>
      </c>
      <c r="D15" s="55" t="str">
        <f>IF('Pulje 3'!E16="","",'Pulje 3'!E16)</f>
        <v>SK</v>
      </c>
      <c r="E15" s="57">
        <f>IF('Pulje 3'!F16="","",'Pulje 3'!F16)</f>
        <v>37315</v>
      </c>
      <c r="F15" s="58" t="str">
        <f>IF('Pulje 3'!H16="","",'Pulje 3'!H16)</f>
        <v>Julia Jordanger Loen</v>
      </c>
      <c r="G15" s="58" t="str">
        <f>IF('Pulje 3'!I16="","",'Pulje 3'!I16)</f>
        <v>Breimsbygda IL</v>
      </c>
      <c r="H15" s="59">
        <f>IF('Pulje 3'!P16=0,"",'Pulje 3'!P16)</f>
        <v>84</v>
      </c>
      <c r="I15" s="59">
        <f>IF('Pulje 3'!Q16=0,"",'Pulje 3'!Q16)</f>
        <v>105</v>
      </c>
      <c r="J15" s="59">
        <f>IF('Pulje 3'!R16=0,"",'Pulje 3'!R16)</f>
        <v>189</v>
      </c>
      <c r="K15" s="60">
        <f>IF('Pulje 3'!S16=0,"",'Pulje 3'!S16)</f>
        <v>245.95959203247219</v>
      </c>
    </row>
    <row r="16" spans="1:12" ht="16">
      <c r="A16" s="54">
        <v>3</v>
      </c>
      <c r="B16" s="55">
        <f>IF('Pulje 3'!C18="","",'Pulje 3'!C18)</f>
        <v>64</v>
      </c>
      <c r="C16" s="56">
        <f>IF('Pulje 3'!D18="","",'Pulje 3'!D18)</f>
        <v>61.01</v>
      </c>
      <c r="D16" s="55" t="str">
        <f>IF('Pulje 3'!E18="","",'Pulje 3'!E18)</f>
        <v>SK</v>
      </c>
      <c r="E16" s="57">
        <f>IF('Pulje 3'!F18="","",'Pulje 3'!F18)</f>
        <v>34222</v>
      </c>
      <c r="F16" s="58" t="str">
        <f>IF('Pulje 3'!H18="","",'Pulje 3'!H18)</f>
        <v>Celine Mariell Båtnes</v>
      </c>
      <c r="G16" s="58" t="str">
        <f>IF('Pulje 3'!I18="","",'Pulje 3'!I18)</f>
        <v>Spydeberg Atletene</v>
      </c>
      <c r="H16" s="59">
        <f>IF('Pulje 3'!P18=0,"",'Pulje 3'!P18)</f>
        <v>68</v>
      </c>
      <c r="I16" s="59">
        <f>IF('Pulje 3'!Q18=0,"",'Pulje 3'!Q18)</f>
        <v>94</v>
      </c>
      <c r="J16" s="59">
        <f>IF('Pulje 3'!R18=0,"",'Pulje 3'!R18)</f>
        <v>162</v>
      </c>
      <c r="K16" s="60">
        <f>IF('Pulje 3'!S18=0,"",'Pulje 3'!S18)</f>
        <v>216.94023077682988</v>
      </c>
    </row>
    <row r="17" spans="1:12" ht="16">
      <c r="A17" s="54">
        <v>4</v>
      </c>
      <c r="B17" s="55">
        <f>IF('Pulje 3'!C17="","",'Pulje 3'!C17)</f>
        <v>64</v>
      </c>
      <c r="C17" s="56">
        <f>IF('Pulje 3'!D17="","",'Pulje 3'!D17)</f>
        <v>63.26</v>
      </c>
      <c r="D17" s="55" t="str">
        <f>IF('Pulje 3'!E17="","",'Pulje 3'!E17)</f>
        <v>SK</v>
      </c>
      <c r="E17" s="57">
        <f>IF('Pulje 3'!F17="","",'Pulje 3'!F17)</f>
        <v>33156</v>
      </c>
      <c r="F17" s="58" t="str">
        <f>IF('Pulje 3'!H17="","",'Pulje 3'!H17)</f>
        <v>Iselin Hatlenes</v>
      </c>
      <c r="G17" s="58" t="str">
        <f>IF('Pulje 3'!I17="","",'Pulje 3'!I17)</f>
        <v>AK Bjørgvin</v>
      </c>
      <c r="H17" s="59">
        <f>IF('Pulje 3'!P17=0,"",'Pulje 3'!P17)</f>
        <v>71</v>
      </c>
      <c r="I17" s="59">
        <f>IF('Pulje 3'!Q17=0,"",'Pulje 3'!Q17)</f>
        <v>83</v>
      </c>
      <c r="J17" s="59">
        <f>IF('Pulje 3'!R17=0,"",'Pulje 3'!R17)</f>
        <v>154</v>
      </c>
      <c r="K17" s="60">
        <f>IF('Pulje 3'!S17=0,"",'Pulje 3'!S17)</f>
        <v>201.65197797260228</v>
      </c>
    </row>
    <row r="18" spans="1:12" ht="16">
      <c r="A18" s="54">
        <v>5</v>
      </c>
      <c r="B18" s="55">
        <f>IF('Pulje 3'!C11="","",'Pulje 3'!C11)</f>
        <v>64</v>
      </c>
      <c r="C18" s="56">
        <f>IF('Pulje 3'!D11="","",'Pulje 3'!D11)</f>
        <v>61.72</v>
      </c>
      <c r="D18" s="55" t="str">
        <f>IF('Pulje 3'!E11="","",'Pulje 3'!E11)</f>
        <v>SK</v>
      </c>
      <c r="E18" s="57">
        <f>IF('Pulje 3'!F11="","",'Pulje 3'!F11)</f>
        <v>36190</v>
      </c>
      <c r="F18" s="58" t="str">
        <f>IF('Pulje 3'!H11="","",'Pulje 3'!H11)</f>
        <v>Merethe Solli</v>
      </c>
      <c r="G18" s="58" t="str">
        <f>IF('Pulje 3'!I11="","",'Pulje 3'!I11)</f>
        <v>Grenland Atletklubb</v>
      </c>
      <c r="H18" s="59">
        <f>IF('Pulje 3'!P11=0,"",'Pulje 3'!P11)</f>
        <v>66</v>
      </c>
      <c r="I18" s="59">
        <f>IF('Pulje 3'!Q11=0,"",'Pulje 3'!Q11)</f>
        <v>84</v>
      </c>
      <c r="J18" s="59">
        <f>IF('Pulje 3'!R11=0,"",'Pulje 3'!R11)</f>
        <v>150</v>
      </c>
      <c r="K18" s="60">
        <f>IF('Pulje 3'!S11=0,"",'Pulje 3'!S11)</f>
        <v>199.41654303175036</v>
      </c>
    </row>
    <row r="19" spans="1:12" ht="16">
      <c r="A19" s="54">
        <v>6</v>
      </c>
      <c r="B19" s="55">
        <f>IF('Pulje 3'!C9="","",'Pulje 3'!C9)</f>
        <v>64</v>
      </c>
      <c r="C19" s="56">
        <f>IF('Pulje 3'!D9="","",'Pulje 3'!D9)</f>
        <v>63.17</v>
      </c>
      <c r="D19" s="55" t="str">
        <f>IF('Pulje 3'!E9="","",'Pulje 3'!E9)</f>
        <v>SK</v>
      </c>
      <c r="E19" s="57">
        <f>IF('Pulje 3'!F9="","",'Pulje 3'!F9)</f>
        <v>37371</v>
      </c>
      <c r="F19" s="58" t="str">
        <f>IF('Pulje 3'!H9="","",'Pulje 3'!H9)</f>
        <v>Celine Dorothea Opdal</v>
      </c>
      <c r="G19" s="58" t="str">
        <f>IF('Pulje 3'!I9="","",'Pulje 3'!I9)</f>
        <v>Leangen AK</v>
      </c>
      <c r="H19" s="59">
        <f>IF('Pulje 3'!P9=0,"",'Pulje 3'!P9)</f>
        <v>64</v>
      </c>
      <c r="I19" s="59">
        <f>IF('Pulje 3'!Q9=0,"",'Pulje 3'!Q9)</f>
        <v>83</v>
      </c>
      <c r="J19" s="59">
        <f>IF('Pulje 3'!R9=0,"",'Pulje 3'!R9)</f>
        <v>147</v>
      </c>
      <c r="K19" s="60">
        <f>IF('Pulje 3'!S9=0,"",'Pulje 3'!S9)</f>
        <v>192.65255808728728</v>
      </c>
    </row>
    <row r="20" spans="1:12" ht="16">
      <c r="A20" s="54">
        <v>7</v>
      </c>
      <c r="B20" s="55">
        <f>IF('Pulje 3'!C13="","",'Pulje 3'!C13)</f>
        <v>64</v>
      </c>
      <c r="C20" s="56">
        <f>IF('Pulje 3'!D13="","",'Pulje 3'!D13)</f>
        <v>62.97</v>
      </c>
      <c r="D20" s="55" t="str">
        <f>IF('Pulje 3'!E13="","",'Pulje 3'!E13)</f>
        <v>SK</v>
      </c>
      <c r="E20" s="57">
        <f>IF('Pulje 3'!F13="","",'Pulje 3'!F13)</f>
        <v>33443</v>
      </c>
      <c r="F20" s="58" t="str">
        <f>IF('Pulje 3'!H13="","",'Pulje 3'!H13)</f>
        <v>Sara Broe Østvold</v>
      </c>
      <c r="G20" s="58" t="str">
        <f>IF('Pulje 3'!I13="","",'Pulje 3'!I13)</f>
        <v>Spydeberg Atletene</v>
      </c>
      <c r="H20" s="59">
        <f>IF('Pulje 3'!P13=0,"",'Pulje 3'!P13)</f>
        <v>64</v>
      </c>
      <c r="I20" s="59">
        <f>IF('Pulje 3'!Q13=0,"",'Pulje 3'!Q13)</f>
        <v>81</v>
      </c>
      <c r="J20" s="59">
        <f>IF('Pulje 3'!R13=0,"",'Pulje 3'!R13)</f>
        <v>145</v>
      </c>
      <c r="K20" s="60">
        <f>IF('Pulje 3'!S13=0,"",'Pulje 3'!S13)</f>
        <v>190.3988734231466</v>
      </c>
    </row>
    <row r="21" spans="1:12" ht="16">
      <c r="A21" s="54">
        <v>8</v>
      </c>
      <c r="B21" s="55">
        <f>IF('Pulje 3'!C15="","",'Pulje 3'!C15)</f>
        <v>64</v>
      </c>
      <c r="C21" s="56">
        <f>IF('Pulje 3'!D15="","",'Pulje 3'!D15)</f>
        <v>63.75</v>
      </c>
      <c r="D21" s="55" t="str">
        <f>IF('Pulje 3'!E15="","",'Pulje 3'!E15)</f>
        <v>SK</v>
      </c>
      <c r="E21" s="57">
        <f>IF('Pulje 3'!F15="","",'Pulje 3'!F15)</f>
        <v>32978</v>
      </c>
      <c r="F21" s="58" t="str">
        <f>IF('Pulje 3'!H15="","",'Pulje 3'!H15)</f>
        <v>Asta Rønning Fjærli</v>
      </c>
      <c r="G21" s="58" t="str">
        <f>IF('Pulje 3'!I15="","",'Pulje 3'!I15)</f>
        <v>Oslo AK</v>
      </c>
      <c r="H21" s="59">
        <f>IF('Pulje 3'!P15=0,"",'Pulje 3'!P15)</f>
        <v>64</v>
      </c>
      <c r="I21" s="59">
        <f>IF('Pulje 3'!Q15=0,"",'Pulje 3'!Q15)</f>
        <v>81</v>
      </c>
      <c r="J21" s="59">
        <f>IF('Pulje 3'!R15=0,"",'Pulje 3'!R15)</f>
        <v>145</v>
      </c>
      <c r="K21" s="60">
        <f>IF('Pulje 3'!S15=0,"",'Pulje 3'!S15)</f>
        <v>188.98363503777361</v>
      </c>
    </row>
    <row r="22" spans="1:12" ht="16">
      <c r="A22" s="54">
        <v>9</v>
      </c>
      <c r="B22" s="55">
        <f>IF('Pulje 3'!C14="","",'Pulje 3'!C14)</f>
        <v>64</v>
      </c>
      <c r="C22" s="56">
        <f>IF('Pulje 3'!D14="","",'Pulje 3'!D14)</f>
        <v>63.43</v>
      </c>
      <c r="D22" s="55" t="str">
        <f>IF('Pulje 3'!E14="","",'Pulje 3'!E14)</f>
        <v>SK</v>
      </c>
      <c r="E22" s="57">
        <f>IF('Pulje 3'!F14="","",'Pulje 3'!F14)</f>
        <v>36509</v>
      </c>
      <c r="F22" s="58" t="str">
        <f>IF('Pulje 3'!H14="","",'Pulje 3'!H14)</f>
        <v>Frida Baade</v>
      </c>
      <c r="G22" s="58" t="str">
        <f>IF('Pulje 3'!I14="","",'Pulje 3'!I14)</f>
        <v>Oslo AK</v>
      </c>
      <c r="H22" s="59">
        <f>IF('Pulje 3'!P14=0,"",'Pulje 3'!P14)</f>
        <v>65</v>
      </c>
      <c r="I22" s="59">
        <f>IF('Pulje 3'!Q14=0,"",'Pulje 3'!Q14)</f>
        <v>78</v>
      </c>
      <c r="J22" s="59">
        <f>IF('Pulje 3'!R14=0,"",'Pulje 3'!R14)</f>
        <v>143</v>
      </c>
      <c r="K22" s="60">
        <f>IF('Pulje 3'!S14=0,"",'Pulje 3'!S14)</f>
        <v>186.94389098127766</v>
      </c>
    </row>
    <row r="23" spans="1:12" ht="16">
      <c r="A23" s="54">
        <v>10</v>
      </c>
      <c r="B23" s="55">
        <f>IF('Pulje 3'!C12="","",'Pulje 3'!C12)</f>
        <v>64</v>
      </c>
      <c r="C23" s="56">
        <f>IF('Pulje 3'!D12="","",'Pulje 3'!D12)</f>
        <v>63.09</v>
      </c>
      <c r="D23" s="55" t="str">
        <f>IF('Pulje 3'!E12="","",'Pulje 3'!E12)</f>
        <v>SK</v>
      </c>
      <c r="E23" s="57">
        <f>IF('Pulje 3'!F12="","",'Pulje 3'!F12)</f>
        <v>34449</v>
      </c>
      <c r="F23" s="58" t="str">
        <f>IF('Pulje 3'!H12="","",'Pulje 3'!H12)</f>
        <v>Sofie Solli Løseth</v>
      </c>
      <c r="G23" s="58" t="str">
        <f>IF('Pulje 3'!I12="","",'Pulje 3'!I12)</f>
        <v>Bryggen AK</v>
      </c>
      <c r="H23" s="59">
        <f>IF('Pulje 3'!P12=0,"",'Pulje 3'!P12)</f>
        <v>63</v>
      </c>
      <c r="I23" s="59">
        <f>IF('Pulje 3'!Q12=0,"",'Pulje 3'!Q12)</f>
        <v>80</v>
      </c>
      <c r="J23" s="59">
        <f>IF('Pulje 3'!R12=0,"",'Pulje 3'!R12)</f>
        <v>143</v>
      </c>
      <c r="K23" s="60">
        <f>IF('Pulje 3'!S12=0,"",'Pulje 3'!S12)</f>
        <v>187.55488330094448</v>
      </c>
    </row>
    <row r="24" spans="1:12" ht="16">
      <c r="A24" s="54">
        <v>11</v>
      </c>
      <c r="B24" s="55">
        <f>IF('Pulje 3'!C10="","",'Pulje 3'!C10)</f>
        <v>64</v>
      </c>
      <c r="C24" s="56">
        <f>IF('Pulje 3'!D10="","",'Pulje 3'!D10)</f>
        <v>60.04</v>
      </c>
      <c r="D24" s="55" t="str">
        <f>IF('Pulje 3'!E10="","",'Pulje 3'!E10)</f>
        <v>SK</v>
      </c>
      <c r="E24" s="57">
        <f>IF('Pulje 3'!F10="","",'Pulje 3'!F10)</f>
        <v>35977</v>
      </c>
      <c r="F24" s="58" t="str">
        <f>IF('Pulje 3'!H10="","",'Pulje 3'!H10)</f>
        <v>Astrid Sporstøl Rasmussen</v>
      </c>
      <c r="G24" s="58" t="str">
        <f>IF('Pulje 3'!I10="","",'Pulje 3'!I10)</f>
        <v>Leangen AK</v>
      </c>
      <c r="H24" s="59">
        <f>IF('Pulje 3'!P10=0,"",'Pulje 3'!P10)</f>
        <v>60</v>
      </c>
      <c r="I24" s="59">
        <f>IF('Pulje 3'!Q10=0,"",'Pulje 3'!Q10)</f>
        <v>80</v>
      </c>
      <c r="J24" s="59">
        <f>IF('Pulje 3'!R10=0,"",'Pulje 3'!R10)</f>
        <v>140</v>
      </c>
      <c r="K24" s="60">
        <f>IF('Pulje 3'!S10=0,"",'Pulje 3'!S10)</f>
        <v>189.40402790052562</v>
      </c>
    </row>
    <row r="25" spans="1:12" ht="16">
      <c r="A25" s="54"/>
      <c r="B25" s="55"/>
      <c r="C25" s="56"/>
      <c r="D25" s="55"/>
      <c r="E25" s="57"/>
      <c r="F25" s="58"/>
      <c r="G25" s="58"/>
      <c r="H25" s="59"/>
      <c r="I25" s="59"/>
      <c r="J25" s="59"/>
      <c r="K25" s="60"/>
    </row>
    <row r="26" spans="1:12" ht="16">
      <c r="A26" s="54">
        <v>1</v>
      </c>
      <c r="B26" s="55">
        <f>IF('Pulje 6'!C23="","",'Pulje 6'!C23)</f>
        <v>71</v>
      </c>
      <c r="C26" s="56">
        <f>IF('Pulje 6'!D23="","",'Pulje 6'!D23)</f>
        <v>67.78</v>
      </c>
      <c r="D26" s="55" t="str">
        <f>IF('Pulje 6'!E23="","",'Pulje 6'!E23)</f>
        <v>SK</v>
      </c>
      <c r="E26" s="57">
        <f>IF('Pulje 6'!F23="","",'Pulje 6'!F23)</f>
        <v>33735</v>
      </c>
      <c r="F26" s="58" t="str">
        <f>IF('Pulje 6'!H23="","",'Pulje 6'!H23)</f>
        <v>Marit Årdalsbakke</v>
      </c>
      <c r="G26" s="58" t="str">
        <f>IF('Pulje 6'!I23="","",'Pulje 6'!I23)</f>
        <v>Tambarskjelvar IL</v>
      </c>
      <c r="H26" s="59">
        <f>IF('Pulje 6'!P23=0,"",'Pulje 6'!P23)</f>
        <v>90</v>
      </c>
      <c r="I26" s="59">
        <f>IF('Pulje 6'!Q23=0,"",'Pulje 6'!Q23)</f>
        <v>111</v>
      </c>
      <c r="J26" s="59">
        <f>IF('Pulje 6'!R23=0,"",'Pulje 6'!R23)</f>
        <v>201</v>
      </c>
      <c r="K26" s="60">
        <f>IF('Pulje 6'!S23=0,"",'Pulje 6'!S23)</f>
        <v>252.80663562716057</v>
      </c>
      <c r="L26" s="48"/>
    </row>
    <row r="27" spans="1:12" ht="16">
      <c r="A27" s="54">
        <v>2</v>
      </c>
      <c r="B27" s="55">
        <f>IF('Pulje 6'!C22="","",'Pulje 6'!C22)</f>
        <v>71</v>
      </c>
      <c r="C27" s="56">
        <f>IF('Pulje 6'!D22="","",'Pulje 6'!D22)</f>
        <v>70.12</v>
      </c>
      <c r="D27" s="55" t="str">
        <f>IF('Pulje 6'!E22="","",'Pulje 6'!E22)</f>
        <v>SK</v>
      </c>
      <c r="E27" s="57">
        <f>IF('Pulje 6'!F22="","",'Pulje 6'!F22)</f>
        <v>35975</v>
      </c>
      <c r="F27" s="58" t="str">
        <f>IF('Pulje 6'!H22="","",'Pulje 6'!H22)</f>
        <v>Nora Skuggedal</v>
      </c>
      <c r="G27" s="58" t="str">
        <f>IF('Pulje 6'!I22="","",'Pulje 6'!I22)</f>
        <v>Larvik AK</v>
      </c>
      <c r="H27" s="59">
        <f>IF('Pulje 6'!P22=0,"",'Pulje 6'!P22)</f>
        <v>84</v>
      </c>
      <c r="I27" s="59">
        <f>IF('Pulje 6'!Q22=0,"",'Pulje 6'!Q22)</f>
        <v>108</v>
      </c>
      <c r="J27" s="59">
        <f>IF('Pulje 6'!R22=0,"",'Pulje 6'!R22)</f>
        <v>192</v>
      </c>
      <c r="K27" s="60">
        <f>IF('Pulje 6'!S22=0,"",'Pulje 6'!S22)</f>
        <v>237.03425774581541</v>
      </c>
      <c r="L27" s="48"/>
    </row>
    <row r="28" spans="1:12" ht="16">
      <c r="A28" s="54">
        <v>3</v>
      </c>
      <c r="B28" s="55" t="str">
        <f>IF('Pulje 6'!C21="","",'Pulje 6'!C21)</f>
        <v>71</v>
      </c>
      <c r="C28" s="56">
        <f>IF('Pulje 6'!D21="","",'Pulje 6'!D21)</f>
        <v>71</v>
      </c>
      <c r="D28" s="55" t="str">
        <f>IF('Pulje 6'!E21="","",'Pulje 6'!E21)</f>
        <v>SK</v>
      </c>
      <c r="E28" s="57">
        <f>IF('Pulje 6'!F21="","",'Pulje 6'!F21)</f>
        <v>32509</v>
      </c>
      <c r="F28" s="58" t="str">
        <f>IF('Pulje 6'!H21="","",'Pulje 6'!H21)</f>
        <v>Melissa Schanche</v>
      </c>
      <c r="G28" s="58" t="str">
        <f>IF('Pulje 6'!I21="","",'Pulje 6'!I21)</f>
        <v>Spydeberg Atletene</v>
      </c>
      <c r="H28" s="59">
        <f>IF('Pulje 6'!P21=0,"",'Pulje 6'!P21)</f>
        <v>82</v>
      </c>
      <c r="I28" s="59">
        <f>IF('Pulje 6'!Q21=0,"",'Pulje 6'!Q21)</f>
        <v>102</v>
      </c>
      <c r="J28" s="59">
        <f>IF('Pulje 6'!R21=0,"",'Pulje 6'!R21)</f>
        <v>184</v>
      </c>
      <c r="K28" s="60">
        <f>IF('Pulje 6'!S21=0,"",'Pulje 6'!S21)</f>
        <v>225.65432221537159</v>
      </c>
      <c r="L28" s="48"/>
    </row>
    <row r="29" spans="1:12" ht="16">
      <c r="A29" s="54">
        <v>4</v>
      </c>
      <c r="B29" s="55" t="str">
        <f>IF('Pulje 6'!C20="","",'Pulje 6'!C20)</f>
        <v>71</v>
      </c>
      <c r="C29" s="56">
        <f>IF('Pulje 6'!D20="","",'Pulje 6'!D20)</f>
        <v>70.34</v>
      </c>
      <c r="D29" s="55" t="str">
        <f>IF('Pulje 6'!E20="","",'Pulje 6'!E20)</f>
        <v>SK</v>
      </c>
      <c r="E29" s="57">
        <f>IF('Pulje 6'!F20="","",'Pulje 6'!F20)</f>
        <v>36277</v>
      </c>
      <c r="F29" s="58" t="str">
        <f>IF('Pulje 6'!H20="","",'Pulje 6'!H20)</f>
        <v>Karoline Aadne</v>
      </c>
      <c r="G29" s="58" t="str">
        <f>IF('Pulje 6'!I20="","",'Pulje 6'!I20)</f>
        <v>Larvik AK</v>
      </c>
      <c r="H29" s="59">
        <f>IF('Pulje 6'!P20=0,"",'Pulje 6'!P20)</f>
        <v>80</v>
      </c>
      <c r="I29" s="59">
        <f>IF('Pulje 6'!Q20=0,"",'Pulje 6'!Q20)</f>
        <v>100</v>
      </c>
      <c r="J29" s="59">
        <f>IF('Pulje 6'!R20=0,"",'Pulje 6'!R20)</f>
        <v>180</v>
      </c>
      <c r="K29" s="60">
        <f>IF('Pulje 6'!S20=0,"",'Pulje 6'!S20)</f>
        <v>221.84705013595141</v>
      </c>
      <c r="L29" s="48"/>
    </row>
    <row r="30" spans="1:12" ht="16">
      <c r="A30" s="54">
        <v>5</v>
      </c>
      <c r="B30" s="55">
        <f>IF('Pulje 6'!C18="","",'Pulje 6'!C18)</f>
        <v>71</v>
      </c>
      <c r="C30" s="56">
        <f>IF('Pulje 6'!D18="","",'Pulje 6'!D18)</f>
        <v>70.599999999999994</v>
      </c>
      <c r="D30" s="55" t="str">
        <f>IF('Pulje 6'!E18="","",'Pulje 6'!E18)</f>
        <v>JK</v>
      </c>
      <c r="E30" s="57">
        <f>IF('Pulje 6'!F18="","",'Pulje 6'!F18)</f>
        <v>37721</v>
      </c>
      <c r="F30" s="58" t="str">
        <f>IF('Pulje 6'!H18="","",'Pulje 6'!H18)</f>
        <v>Tuva Loodtz</v>
      </c>
      <c r="G30" s="58" t="str">
        <f>IF('Pulje 6'!I18="","",'Pulje 6'!I18)</f>
        <v>AK Bjørgvin</v>
      </c>
      <c r="H30" s="59">
        <f>IF('Pulje 6'!P18=0,"",'Pulje 6'!P18)</f>
        <v>68</v>
      </c>
      <c r="I30" s="59">
        <f>IF('Pulje 6'!Q18=0,"",'Pulje 6'!Q18)</f>
        <v>94</v>
      </c>
      <c r="J30" s="59">
        <f>IF('Pulje 6'!R18=0,"",'Pulje 6'!R18)</f>
        <v>162</v>
      </c>
      <c r="K30" s="60">
        <f>IF('Pulje 6'!S18=0,"",'Pulje 6'!S18)</f>
        <v>199.26985452880177</v>
      </c>
      <c r="L30" s="48"/>
    </row>
    <row r="31" spans="1:12" ht="16">
      <c r="A31" s="54">
        <v>6</v>
      </c>
      <c r="B31" s="55">
        <f>IF('Pulje 6'!C17="","",'Pulje 6'!C17)</f>
        <v>71</v>
      </c>
      <c r="C31" s="56">
        <f>IF('Pulje 6'!D17="","",'Pulje 6'!D17)</f>
        <v>68.97</v>
      </c>
      <c r="D31" s="55" t="str">
        <f>IF('Pulje 6'!E17="","",'Pulje 6'!E17)</f>
        <v>SK</v>
      </c>
      <c r="E31" s="57">
        <f>IF('Pulje 6'!F17="","",'Pulje 6'!F17)</f>
        <v>35725</v>
      </c>
      <c r="F31" s="58" t="str">
        <f>IF('Pulje 6'!H17="","",'Pulje 6'!H17)</f>
        <v>Ane Westrheim</v>
      </c>
      <c r="G31" s="58" t="str">
        <f>IF('Pulje 6'!I17="","",'Pulje 6'!I17)</f>
        <v>Spydeberg Atletene</v>
      </c>
      <c r="H31" s="59">
        <f>IF('Pulje 6'!P17=0,"",'Pulje 6'!P17)</f>
        <v>71</v>
      </c>
      <c r="I31" s="59">
        <f>IF('Pulje 6'!Q17=0,"",'Pulje 6'!Q17)</f>
        <v>90</v>
      </c>
      <c r="J31" s="59">
        <f>IF('Pulje 6'!R17=0,"",'Pulje 6'!R17)</f>
        <v>161</v>
      </c>
      <c r="K31" s="60">
        <f>IF('Pulje 6'!S17=0,"",'Pulje 6'!S17)</f>
        <v>200.55382555525523</v>
      </c>
      <c r="L31" s="48"/>
    </row>
    <row r="32" spans="1:12" ht="16">
      <c r="A32" s="54">
        <v>7</v>
      </c>
      <c r="B32" s="55">
        <f>IF('Pulje 6'!C14="","",'Pulje 6'!C14)</f>
        <v>71</v>
      </c>
      <c r="C32" s="56">
        <f>IF('Pulje 6'!D14="","",'Pulje 6'!D14)</f>
        <v>70.94</v>
      </c>
      <c r="D32" s="55" t="str">
        <f>IF('Pulje 6'!E14="","",'Pulje 6'!E14)</f>
        <v>SK</v>
      </c>
      <c r="E32" s="57">
        <f>IF('Pulje 6'!F14="","",'Pulje 6'!F14)</f>
        <v>37065</v>
      </c>
      <c r="F32" s="58" t="str">
        <f>IF('Pulje 6'!H14="","",'Pulje 6'!H14)</f>
        <v>Kornelia S. Flo</v>
      </c>
      <c r="G32" s="58" t="str">
        <f>IF('Pulje 6'!I14="","",'Pulje 6'!I14)</f>
        <v>Elverum AK</v>
      </c>
      <c r="H32" s="59">
        <f>IF('Pulje 6'!P14=0,"",'Pulje 6'!P14)</f>
        <v>66</v>
      </c>
      <c r="I32" s="59">
        <f>IF('Pulje 6'!Q14=0,"",'Pulje 6'!Q14)</f>
        <v>91</v>
      </c>
      <c r="J32" s="59">
        <f>IF('Pulje 6'!R14=0,"",'Pulje 6'!R14)</f>
        <v>157</v>
      </c>
      <c r="K32" s="60">
        <f>IF('Pulje 6'!S14=0,"",'Pulje 6'!S14)</f>
        <v>192.62805009492126</v>
      </c>
      <c r="L32" s="48"/>
    </row>
    <row r="33" spans="1:12" ht="16">
      <c r="A33" s="54">
        <v>8</v>
      </c>
      <c r="B33" s="55">
        <f>IF('Pulje 6'!C15="","",'Pulje 6'!C15)</f>
        <v>71</v>
      </c>
      <c r="C33" s="56">
        <f>IF('Pulje 6'!D15="","",'Pulje 6'!D15)</f>
        <v>68.61</v>
      </c>
      <c r="D33" s="55" t="str">
        <f>IF('Pulje 6'!E15="","",'Pulje 6'!E15)</f>
        <v>SK</v>
      </c>
      <c r="E33" s="57">
        <f>IF('Pulje 6'!F15="","",'Pulje 6'!F15)</f>
        <v>35822</v>
      </c>
      <c r="F33" s="58" t="str">
        <f>IF('Pulje 6'!H15="","",'Pulje 6'!H15)</f>
        <v>Signe Høstmark</v>
      </c>
      <c r="G33" s="58" t="str">
        <f>IF('Pulje 6'!I15="","",'Pulje 6'!I15)</f>
        <v>Leangen AK</v>
      </c>
      <c r="H33" s="59">
        <f>IF('Pulje 6'!P15=0,"",'Pulje 6'!P15)</f>
        <v>68</v>
      </c>
      <c r="I33" s="59">
        <f>IF('Pulje 6'!Q15=0,"",'Pulje 6'!Q15)</f>
        <v>88</v>
      </c>
      <c r="J33" s="59">
        <f>IF('Pulje 6'!R15=0,"",'Pulje 6'!R15)</f>
        <v>156</v>
      </c>
      <c r="K33" s="60">
        <f>IF('Pulje 6'!S15=0,"",'Pulje 6'!S15)</f>
        <v>194.88539981167258</v>
      </c>
      <c r="L33" s="48"/>
    </row>
    <row r="34" spans="1:12" ht="16">
      <c r="A34" s="54">
        <v>9</v>
      </c>
      <c r="B34" s="55">
        <f>IF('Pulje 6'!C10="","",'Pulje 6'!C10)</f>
        <v>71</v>
      </c>
      <c r="C34" s="56">
        <f>IF('Pulje 6'!D10="","",'Pulje 6'!D10)</f>
        <v>70</v>
      </c>
      <c r="D34" s="55" t="str">
        <f>IF('Pulje 6'!E10="","",'Pulje 6'!E10)</f>
        <v>SK</v>
      </c>
      <c r="E34" s="57">
        <f>IF('Pulje 6'!F10="","",'Pulje 6'!F10)</f>
        <v>36628</v>
      </c>
      <c r="F34" s="58" t="str">
        <f>IF('Pulje 6'!H10="","",'Pulje 6'!H10)</f>
        <v>Maria Storteig</v>
      </c>
      <c r="G34" s="58" t="str">
        <f>IF('Pulje 6'!I10="","",'Pulje 6'!I10)</f>
        <v>Aasgård FVK</v>
      </c>
      <c r="H34" s="59">
        <f>IF('Pulje 6'!P10=0,"",'Pulje 6'!P10)</f>
        <v>66</v>
      </c>
      <c r="I34" s="59">
        <f>IF('Pulje 6'!Q10=0,"",'Pulje 6'!Q10)</f>
        <v>90</v>
      </c>
      <c r="J34" s="59">
        <f>IF('Pulje 6'!R10=0,"",'Pulje 6'!R10)</f>
        <v>156</v>
      </c>
      <c r="K34" s="60">
        <f>IF('Pulje 6'!S10=0,"",'Pulje 6'!S10)</f>
        <v>192.76766007756186</v>
      </c>
      <c r="L34" s="48"/>
    </row>
    <row r="35" spans="1:12" ht="16">
      <c r="A35" s="54">
        <v>10</v>
      </c>
      <c r="B35" s="55">
        <f>IF('Pulje 6'!C16="","",'Pulje 6'!C16)</f>
        <v>71</v>
      </c>
      <c r="C35" s="56">
        <f>IF('Pulje 6'!D16="","",'Pulje 6'!D16)</f>
        <v>67.69</v>
      </c>
      <c r="D35" s="55" t="str">
        <f>IF('Pulje 6'!E16="","",'Pulje 6'!E16)</f>
        <v>SK</v>
      </c>
      <c r="E35" s="57">
        <f>IF('Pulje 6'!F16="","",'Pulje 6'!F16)</f>
        <v>35897</v>
      </c>
      <c r="F35" s="58" t="str">
        <f>IF('Pulje 6'!H16="","",'Pulje 6'!H16)</f>
        <v>Cecilie Tomassen</v>
      </c>
      <c r="G35" s="58" t="str">
        <f>IF('Pulje 6'!I16="","",'Pulje 6'!I16)</f>
        <v>Leangen AK</v>
      </c>
      <c r="H35" s="59">
        <f>IF('Pulje 6'!P16=0,"",'Pulje 6'!P16)</f>
        <v>65</v>
      </c>
      <c r="I35" s="59">
        <f>IF('Pulje 6'!Q16=0,"",'Pulje 6'!Q16)</f>
        <v>91</v>
      </c>
      <c r="J35" s="59">
        <f>IF('Pulje 6'!R16=0,"",'Pulje 6'!R16)</f>
        <v>156</v>
      </c>
      <c r="K35" s="60">
        <f>IF('Pulje 6'!S16=0,"",'Pulje 6'!S16)</f>
        <v>196.35428279429232</v>
      </c>
      <c r="L35" s="48"/>
    </row>
    <row r="36" spans="1:12" ht="16">
      <c r="A36" s="54">
        <v>11</v>
      </c>
      <c r="B36" s="55">
        <f>IF('Pulje 6'!C11="","",'Pulje 6'!C11)</f>
        <v>71</v>
      </c>
      <c r="C36" s="56">
        <f>IF('Pulje 6'!D11="","",'Pulje 6'!D11)</f>
        <v>70.06</v>
      </c>
      <c r="D36" s="55" t="str">
        <f>IF('Pulje 6'!E11="","",'Pulje 6'!E11)</f>
        <v>SK</v>
      </c>
      <c r="E36" s="57">
        <f>IF('Pulje 6'!F11="","",'Pulje 6'!F11)</f>
        <v>34953</v>
      </c>
      <c r="F36" s="58" t="str">
        <f>IF('Pulje 6'!H11="","",'Pulje 6'!H11)</f>
        <v>Ina-Kristin Aasvang</v>
      </c>
      <c r="G36" s="58" t="str">
        <f>IF('Pulje 6'!I11="","",'Pulje 6'!I11)</f>
        <v>Christiania AK</v>
      </c>
      <c r="H36" s="59">
        <f>IF('Pulje 6'!P11=0,"",'Pulje 6'!P11)</f>
        <v>65</v>
      </c>
      <c r="I36" s="59">
        <f>IF('Pulje 6'!Q11=0,"",'Pulje 6'!Q11)</f>
        <v>90</v>
      </c>
      <c r="J36" s="59">
        <f>IF('Pulje 6'!R11=0,"",'Pulje 6'!R11)</f>
        <v>155</v>
      </c>
      <c r="K36" s="60">
        <f>IF('Pulje 6'!S11=0,"",'Pulje 6'!S11)</f>
        <v>191.44376948805834</v>
      </c>
      <c r="L36" s="48"/>
    </row>
    <row r="37" spans="1:12" ht="16">
      <c r="A37" s="54">
        <v>12</v>
      </c>
      <c r="B37" s="55">
        <f>IF('Pulje 6'!C13="","",'Pulje 6'!C13)</f>
        <v>71</v>
      </c>
      <c r="C37" s="56">
        <f>IF('Pulje 6'!D13="","",'Pulje 6'!D13)</f>
        <v>70.11</v>
      </c>
      <c r="D37" s="55" t="str">
        <f>IF('Pulje 6'!E13="","",'Pulje 6'!E13)</f>
        <v>SK</v>
      </c>
      <c r="E37" s="57">
        <f>IF('Pulje 6'!F13="","",'Pulje 6'!F13)</f>
        <v>33776</v>
      </c>
      <c r="F37" s="58" t="str">
        <f>IF('Pulje 6'!H13="","",'Pulje 6'!H13)</f>
        <v>Nina Hummelvik Monsen</v>
      </c>
      <c r="G37" s="58" t="str">
        <f>IF('Pulje 6'!I13="","",'Pulje 6'!I13)</f>
        <v>Spydeberg Atletene</v>
      </c>
      <c r="H37" s="59">
        <f>IF('Pulje 6'!P13=0,"",'Pulje 6'!P13)</f>
        <v>66</v>
      </c>
      <c r="I37" s="59">
        <f>IF('Pulje 6'!Q13=0,"",'Pulje 6'!Q13)</f>
        <v>79</v>
      </c>
      <c r="J37" s="59">
        <f>IF('Pulje 6'!R13=0,"",'Pulje 6'!R13)</f>
        <v>145</v>
      </c>
      <c r="K37" s="60">
        <f>IF('Pulje 6'!S13=0,"",'Pulje 6'!S13)</f>
        <v>179.02395162636978</v>
      </c>
      <c r="L37" s="48"/>
    </row>
    <row r="38" spans="1:12" ht="16">
      <c r="A38" s="54">
        <v>13</v>
      </c>
      <c r="B38" s="55">
        <f>IF('Pulje 6'!C19="","",'Pulje 6'!C19)</f>
        <v>71</v>
      </c>
      <c r="C38" s="56">
        <f>IF('Pulje 6'!D19="","",'Pulje 6'!D19)</f>
        <v>68.040000000000006</v>
      </c>
      <c r="D38" s="55" t="str">
        <f>IF('Pulje 6'!E19="","",'Pulje 6'!E19)</f>
        <v>K35</v>
      </c>
      <c r="E38" s="57">
        <f>IF('Pulje 6'!F19="","",'Pulje 6'!F19)</f>
        <v>32315</v>
      </c>
      <c r="F38" s="58" t="str">
        <f>IF('Pulje 6'!H19="","",'Pulje 6'!H19)</f>
        <v>Tina Nyhammer</v>
      </c>
      <c r="G38" s="58" t="str">
        <f>IF('Pulje 6'!I19="","",'Pulje 6'!I19)</f>
        <v>Tambarskjelvar IL</v>
      </c>
      <c r="H38" s="59">
        <f>IF('Pulje 6'!P19=0,"",'Pulje 6'!P19)</f>
        <v>65</v>
      </c>
      <c r="I38" s="59">
        <f>IF('Pulje 6'!Q19=0,"",'Pulje 6'!Q19)</f>
        <v>80</v>
      </c>
      <c r="J38" s="59">
        <f>IF('Pulje 6'!R19=0,"",'Pulje 6'!R19)</f>
        <v>145</v>
      </c>
      <c r="K38" s="60">
        <f>IF('Pulje 6'!S19=0,"",'Pulje 6'!S19)</f>
        <v>181.98331667249866</v>
      </c>
      <c r="L38" s="48"/>
    </row>
    <row r="39" spans="1:12" ht="16">
      <c r="A39" s="54">
        <v>14</v>
      </c>
      <c r="B39" s="55">
        <f>IF('Pulje 6'!C9="","",'Pulje 6'!C9)</f>
        <v>71</v>
      </c>
      <c r="C39" s="56">
        <f>IF('Pulje 6'!D9="","",'Pulje 6'!D9)</f>
        <v>69.36</v>
      </c>
      <c r="D39" s="55" t="str">
        <f>IF('Pulje 6'!E9="","",'Pulje 6'!E9)</f>
        <v>SK</v>
      </c>
      <c r="E39" s="57">
        <f>IF('Pulje 6'!F9="","",'Pulje 6'!F9)</f>
        <v>33479</v>
      </c>
      <c r="F39" s="58" t="str">
        <f>IF('Pulje 6'!H9="","",'Pulje 6'!H9)</f>
        <v>Hanna Jørstad</v>
      </c>
      <c r="G39" s="58" t="str">
        <f>IF('Pulje 6'!I9="","",'Pulje 6'!I9)</f>
        <v>Spydeberg Atletene</v>
      </c>
      <c r="H39" s="59">
        <f>IF('Pulje 6'!P9=0,"",'Pulje 6'!P9)</f>
        <v>63</v>
      </c>
      <c r="I39" s="59">
        <f>IF('Pulje 6'!Q9=0,"",'Pulje 6'!Q9)</f>
        <v>79</v>
      </c>
      <c r="J39" s="59">
        <f>IF('Pulje 6'!R9=0,"",'Pulje 6'!R9)</f>
        <v>142</v>
      </c>
      <c r="K39" s="60">
        <f>IF('Pulje 6'!S9=0,"",'Pulje 6'!S9)</f>
        <v>176.34213342946487</v>
      </c>
      <c r="L39" s="48"/>
    </row>
    <row r="40" spans="1:12" ht="16">
      <c r="A40" s="54"/>
      <c r="B40" s="55">
        <f>IF('Pulje 6'!C12="","",'Pulje 6'!C12)</f>
        <v>71</v>
      </c>
      <c r="C40" s="56">
        <f>IF('Pulje 6'!D12="","",'Pulje 6'!D12)</f>
        <v>66.83</v>
      </c>
      <c r="D40" s="55" t="str">
        <f>IF('Pulje 6'!E12="","",'Pulje 6'!E12)</f>
        <v>SK</v>
      </c>
      <c r="E40" s="57">
        <f>IF('Pulje 6'!F12="","",'Pulje 6'!F12)</f>
        <v>36006</v>
      </c>
      <c r="F40" s="58" t="str">
        <f>IF('Pulje 6'!H12="","",'Pulje 6'!H12)</f>
        <v>Bente Alejandra Bjørnevold</v>
      </c>
      <c r="G40" s="58" t="str">
        <f>IF('Pulje 6'!I12="","",'Pulje 6'!I12)</f>
        <v>Leangen AK</v>
      </c>
      <c r="H40" s="59" t="str">
        <f>IF('Pulje 6'!P12=0,"",'Pulje 6'!P12)</f>
        <v/>
      </c>
      <c r="I40" s="59" t="str">
        <f>IF('Pulje 6'!Q12=0,"",'Pulje 6'!Q12)</f>
        <v/>
      </c>
      <c r="J40" s="59" t="str">
        <f>IF('Pulje 6'!R12=0,"",'Pulje 6'!R12)</f>
        <v/>
      </c>
      <c r="K40" s="60" t="str">
        <f>IF('Pulje 6'!S12=0,"",'Pulje 6'!S12)</f>
        <v/>
      </c>
      <c r="L40" s="48"/>
    </row>
    <row r="41" spans="1:12" ht="16">
      <c r="A41" s="54"/>
      <c r="B41" s="55"/>
      <c r="C41" s="56"/>
      <c r="D41" s="55"/>
      <c r="E41" s="57"/>
      <c r="F41" s="58"/>
      <c r="G41" s="58"/>
      <c r="H41" s="59"/>
      <c r="I41" s="59"/>
      <c r="J41" s="59"/>
      <c r="K41" s="60"/>
      <c r="L41" s="48"/>
    </row>
    <row r="42" spans="1:12" ht="16">
      <c r="A42" s="54">
        <v>1</v>
      </c>
      <c r="B42" s="55">
        <f>IF('Pulje 7'!C15="","",'Pulje 7'!C15)</f>
        <v>76</v>
      </c>
      <c r="C42" s="56">
        <f>IF('Pulje 7'!D15="","",'Pulje 7'!D15)</f>
        <v>75.959999999999994</v>
      </c>
      <c r="D42" s="55" t="str">
        <f>IF('Pulje 7'!E15="","",'Pulje 7'!E15)</f>
        <v>JK</v>
      </c>
      <c r="E42" s="57">
        <f>IF('Pulje 7'!F15="","",'Pulje 7'!F15)</f>
        <v>38540</v>
      </c>
      <c r="F42" s="58" t="str">
        <f>IF('Pulje 7'!H15="","",'Pulje 7'!H15)</f>
        <v>Lea Berle Horne</v>
      </c>
      <c r="G42" s="58" t="str">
        <f>IF('Pulje 7'!I15="","",'Pulje 7'!I15)</f>
        <v>Tromsø AK</v>
      </c>
      <c r="H42" s="59">
        <f>IF('Pulje 7'!P15=0,"",'Pulje 7'!P15)</f>
        <v>88</v>
      </c>
      <c r="I42" s="59">
        <f>IF('Pulje 7'!Q15=0,"",'Pulje 7'!Q15)</f>
        <v>119</v>
      </c>
      <c r="J42" s="59">
        <f>IF('Pulje 7'!R15=0,"",'Pulje 7'!R15)</f>
        <v>207</v>
      </c>
      <c r="K42" s="60">
        <f>IF('Pulje 7'!S15=0,"",'Pulje 7'!S15)</f>
        <v>245.34810965029635</v>
      </c>
      <c r="L42" s="48"/>
    </row>
    <row r="43" spans="1:12" ht="16">
      <c r="A43" s="54">
        <v>2</v>
      </c>
      <c r="B43" s="55">
        <f>IF('Pulje 7'!C13="","",'Pulje 7'!C13)</f>
        <v>76</v>
      </c>
      <c r="C43" s="56">
        <f>IF('Pulje 7'!D13="","",'Pulje 7'!D13)</f>
        <v>72.099999999999994</v>
      </c>
      <c r="D43" s="55" t="str">
        <f>IF('Pulje 7'!E13="","",'Pulje 7'!E13)</f>
        <v>SK</v>
      </c>
      <c r="E43" s="57">
        <f>IF('Pulje 7'!F13="","",'Pulje 7'!F13)</f>
        <v>36401</v>
      </c>
      <c r="F43" s="58" t="str">
        <f>IF('Pulje 7'!H13="","",'Pulje 7'!H13)</f>
        <v>Tinna Henriette Ringsaker</v>
      </c>
      <c r="G43" s="58" t="str">
        <f>IF('Pulje 7'!I13="","",'Pulje 7'!I13)</f>
        <v>Spydeberg Atletene</v>
      </c>
      <c r="H43" s="59">
        <f>IF('Pulje 7'!P13=0,"",'Pulje 7'!P13)</f>
        <v>84</v>
      </c>
      <c r="I43" s="59">
        <f>IF('Pulje 7'!Q13=0,"",'Pulje 7'!Q13)</f>
        <v>109</v>
      </c>
      <c r="J43" s="59">
        <f>IF('Pulje 7'!R13=0,"",'Pulje 7'!R13)</f>
        <v>193</v>
      </c>
      <c r="K43" s="60">
        <f>IF('Pulje 7'!S13=0,"",'Pulje 7'!S13)</f>
        <v>234.79642407914594</v>
      </c>
      <c r="L43" s="48"/>
    </row>
    <row r="44" spans="1:12" ht="16">
      <c r="A44" s="54">
        <v>3</v>
      </c>
      <c r="B44" s="55">
        <f>IF('Pulje 7'!C14="","",'Pulje 7'!C14)</f>
        <v>76</v>
      </c>
      <c r="C44" s="56">
        <f>IF('Pulje 7'!D14="","",'Pulje 7'!D14)</f>
        <v>75.900000000000006</v>
      </c>
      <c r="D44" s="55" t="str">
        <f>IF('Pulje 7'!E14="","",'Pulje 7'!E14)</f>
        <v>JK</v>
      </c>
      <c r="E44" s="57">
        <f>IF('Pulje 7'!F14="","",'Pulje 7'!F14)</f>
        <v>38060</v>
      </c>
      <c r="F44" s="58" t="str">
        <f>IF('Pulje 7'!H14="","",'Pulje 7'!H14)</f>
        <v>Tine Pedersen</v>
      </c>
      <c r="G44" s="58" t="str">
        <f>IF('Pulje 7'!I14="","",'Pulje 7'!I14)</f>
        <v>Tambarskjelvar IL</v>
      </c>
      <c r="H44" s="59">
        <f>IF('Pulje 7'!P14=0,"",'Pulje 7'!P14)</f>
        <v>84</v>
      </c>
      <c r="I44" s="59">
        <f>IF('Pulje 7'!Q14=0,"",'Pulje 7'!Q14)</f>
        <v>108</v>
      </c>
      <c r="J44" s="59">
        <f>IF('Pulje 7'!R14=0,"",'Pulje 7'!R14)</f>
        <v>192</v>
      </c>
      <c r="K44" s="60">
        <f>IF('Pulje 7'!S14=0,"",'Pulje 7'!S14)</f>
        <v>227.65600935769078</v>
      </c>
      <c r="L44" s="48"/>
    </row>
    <row r="45" spans="1:12" ht="16">
      <c r="A45" s="54">
        <v>4</v>
      </c>
      <c r="B45" s="55">
        <f>IF('Pulje 7'!C12="","",'Pulje 7'!C12)</f>
        <v>76</v>
      </c>
      <c r="C45" s="56">
        <f>IF('Pulje 7'!D12="","",'Pulje 7'!D12)</f>
        <v>73.680000000000007</v>
      </c>
      <c r="D45" s="55" t="str">
        <f>IF('Pulje 7'!E12="","",'Pulje 7'!E12)</f>
        <v>SK</v>
      </c>
      <c r="E45" s="57">
        <f>IF('Pulje 7'!F12="","",'Pulje 7'!F12)</f>
        <v>36430</v>
      </c>
      <c r="F45" s="58" t="str">
        <f>IF('Pulje 7'!H12="","",'Pulje 7'!H12)</f>
        <v>Ida Regine Thorstensen</v>
      </c>
      <c r="G45" s="58" t="str">
        <f>IF('Pulje 7'!I12="","",'Pulje 7'!I12)</f>
        <v>Nidelv IL</v>
      </c>
      <c r="H45" s="59">
        <f>IF('Pulje 7'!P12=0,"",'Pulje 7'!P12)</f>
        <v>78</v>
      </c>
      <c r="I45" s="59">
        <f>IF('Pulje 7'!Q12=0,"",'Pulje 7'!Q12)</f>
        <v>90</v>
      </c>
      <c r="J45" s="59">
        <f>IF('Pulje 7'!R12=0,"",'Pulje 7'!R12)</f>
        <v>168</v>
      </c>
      <c r="K45" s="60">
        <f>IF('Pulje 7'!S12=0,"",'Pulje 7'!S12)</f>
        <v>202.13405057408741</v>
      </c>
      <c r="L45" s="48"/>
    </row>
    <row r="46" spans="1:12" ht="16">
      <c r="A46" s="54">
        <v>5</v>
      </c>
      <c r="B46" s="55">
        <f>IF('Pulje 7'!C10="","",'Pulje 7'!C10)</f>
        <v>76</v>
      </c>
      <c r="C46" s="56">
        <f>IF('Pulje 7'!D10="","",'Pulje 7'!D10)</f>
        <v>73.180000000000007</v>
      </c>
      <c r="D46" s="55" t="str">
        <f>IF('Pulje 7'!E10="","",'Pulje 7'!E10)</f>
        <v>JK</v>
      </c>
      <c r="E46" s="57">
        <f>IF('Pulje 7'!F10="","",'Pulje 7'!F10)</f>
        <v>38134</v>
      </c>
      <c r="F46" s="58" t="str">
        <f>IF('Pulje 7'!H10="","",'Pulje 7'!H10)</f>
        <v>Laila Therese Bjørnarheim</v>
      </c>
      <c r="G46" s="58" t="str">
        <f>IF('Pulje 7'!I10="","",'Pulje 7'!I10)</f>
        <v>Breimsbygda IL</v>
      </c>
      <c r="H46" s="59">
        <f>IF('Pulje 7'!P10=0,"",'Pulje 7'!P10)</f>
        <v>72</v>
      </c>
      <c r="I46" s="59">
        <f>IF('Pulje 7'!Q10=0,"",'Pulje 7'!Q10)</f>
        <v>95</v>
      </c>
      <c r="J46" s="59">
        <f>IF('Pulje 7'!R10=0,"",'Pulje 7'!R10)</f>
        <v>167</v>
      </c>
      <c r="K46" s="60">
        <f>IF('Pulje 7'!S10=0,"",'Pulje 7'!S10)</f>
        <v>201.62326893005988</v>
      </c>
      <c r="L46" s="48"/>
    </row>
    <row r="47" spans="1:12" ht="16">
      <c r="A47" s="54">
        <v>6</v>
      </c>
      <c r="B47" s="55">
        <f>IF('Pulje 7'!C9="","",'Pulje 7'!C9)</f>
        <v>76</v>
      </c>
      <c r="C47" s="56">
        <f>IF('Pulje 7'!D9="","",'Pulje 7'!D9)</f>
        <v>75.02</v>
      </c>
      <c r="D47" s="55" t="str">
        <f>IF('Pulje 7'!E9="","",'Pulje 7'!E9)</f>
        <v>SK</v>
      </c>
      <c r="E47" s="57">
        <f>IF('Pulje 7'!F9="","",'Pulje 7'!F9)</f>
        <v>36654</v>
      </c>
      <c r="F47" s="58" t="str">
        <f>IF('Pulje 7'!H9="","",'Pulje 7'!H9)</f>
        <v>Live Wahl Gellein</v>
      </c>
      <c r="G47" s="58" t="str">
        <f>IF('Pulje 7'!I9="","",'Pulje 7'!I9)</f>
        <v>Leangen AK</v>
      </c>
      <c r="H47" s="59">
        <f>IF('Pulje 7'!P9=0,"",'Pulje 7'!P9)</f>
        <v>68</v>
      </c>
      <c r="I47" s="59">
        <f>IF('Pulje 7'!Q9=0,"",'Pulje 7'!Q9)</f>
        <v>87</v>
      </c>
      <c r="J47" s="59">
        <f>IF('Pulje 7'!R9=0,"",'Pulje 7'!R9)</f>
        <v>155</v>
      </c>
      <c r="K47" s="60">
        <f>IF('Pulje 7'!S9=0,"",'Pulje 7'!S9)</f>
        <v>184.83061466183614</v>
      </c>
      <c r="L47" s="48"/>
    </row>
    <row r="48" spans="1:12" ht="16">
      <c r="A48" s="54">
        <v>7</v>
      </c>
      <c r="B48" s="55">
        <f>IF('Pulje 7'!C11="","",'Pulje 7'!C11)</f>
        <v>76</v>
      </c>
      <c r="C48" s="56">
        <f>IF('Pulje 7'!D11="","",'Pulje 7'!D11)</f>
        <v>73.56</v>
      </c>
      <c r="D48" s="55" t="str">
        <f>IF('Pulje 7'!E11="","",'Pulje 7'!E11)</f>
        <v>SK</v>
      </c>
      <c r="E48" s="57">
        <f>IF('Pulje 7'!F11="","",'Pulje 7'!F11)</f>
        <v>35900</v>
      </c>
      <c r="F48" s="58" t="str">
        <f>IF('Pulje 7'!H11="","",'Pulje 7'!H11)</f>
        <v>Nadine Ohla</v>
      </c>
      <c r="G48" s="58" t="str">
        <f>IF('Pulje 7'!I11="","",'Pulje 7'!I11)</f>
        <v>Leangen AK</v>
      </c>
      <c r="H48" s="59">
        <f>IF('Pulje 7'!P11=0,"",'Pulje 7'!P11)</f>
        <v>70</v>
      </c>
      <c r="I48" s="59">
        <f>IF('Pulje 7'!Q11=0,"",'Pulje 7'!Q11)</f>
        <v>84</v>
      </c>
      <c r="J48" s="59">
        <f>IF('Pulje 7'!R11=0,"",'Pulje 7'!R11)</f>
        <v>154</v>
      </c>
      <c r="K48" s="60">
        <f>IF('Pulje 7'!S11=0,"",'Pulje 7'!S11)</f>
        <v>185.44165486507475</v>
      </c>
      <c r="L48" s="48"/>
    </row>
    <row r="49" spans="1:12" ht="16">
      <c r="A49" s="54"/>
      <c r="B49" s="55"/>
      <c r="C49" s="56"/>
      <c r="D49" s="55"/>
      <c r="E49" s="57"/>
      <c r="F49" s="58"/>
      <c r="G49" s="58"/>
      <c r="H49" s="59"/>
      <c r="I49" s="59"/>
      <c r="J49" s="59"/>
      <c r="K49" s="60"/>
      <c r="L49" s="48"/>
    </row>
    <row r="50" spans="1:12" ht="16">
      <c r="A50" s="54">
        <v>1</v>
      </c>
      <c r="B50" s="55">
        <f>IF('Pulje 7'!C17="","",'Pulje 7'!C17)</f>
        <v>81</v>
      </c>
      <c r="C50" s="56">
        <f>IF('Pulje 7'!D17="","",'Pulje 7'!D17)</f>
        <v>78.22</v>
      </c>
      <c r="D50" s="55" t="str">
        <f>IF('Pulje 7'!E17="","",'Pulje 7'!E17)</f>
        <v>SK</v>
      </c>
      <c r="E50" s="57">
        <f>IF('Pulje 7'!F17="","",'Pulje 7'!F17)</f>
        <v>33918</v>
      </c>
      <c r="F50" s="58" t="str">
        <f>IF('Pulje 7'!H17="","",'Pulje 7'!H17)</f>
        <v>Lone Kalland</v>
      </c>
      <c r="G50" s="58" t="str">
        <f>IF('Pulje 7'!I17="","",'Pulje 7'!I17)</f>
        <v>Tambarskjelvar IL</v>
      </c>
      <c r="H50" s="59">
        <f>IF('Pulje 7'!P17=0,"",'Pulje 7'!P17)</f>
        <v>83</v>
      </c>
      <c r="I50" s="59">
        <f>IF('Pulje 7'!Q17=0,"",'Pulje 7'!Q17)</f>
        <v>111</v>
      </c>
      <c r="J50" s="59">
        <f>IF('Pulje 7'!R17=0,"",'Pulje 7'!R17)</f>
        <v>194</v>
      </c>
      <c r="K50" s="60">
        <f>IF('Pulje 7'!S17=0,"",'Pulje 7'!S17)</f>
        <v>226.77958055512335</v>
      </c>
      <c r="L50" s="48"/>
    </row>
    <row r="51" spans="1:12" ht="16">
      <c r="A51" s="54">
        <v>2</v>
      </c>
      <c r="B51" s="55">
        <f>IF('Pulje 7'!C16="","",'Pulje 7'!C16)</f>
        <v>81</v>
      </c>
      <c r="C51" s="56">
        <f>IF('Pulje 7'!D16="","",'Pulje 7'!D16)</f>
        <v>77.459999999999994</v>
      </c>
      <c r="D51" s="55" t="str">
        <f>IF('Pulje 7'!E16="","",'Pulje 7'!E16)</f>
        <v>JK</v>
      </c>
      <c r="E51" s="57">
        <f>IF('Pulje 7'!F16="","",'Pulje 7'!F16)</f>
        <v>37977</v>
      </c>
      <c r="F51" s="58" t="str">
        <f>IF('Pulje 7'!H16="","",'Pulje 7'!H16)</f>
        <v>Louisa Hjelmås</v>
      </c>
      <c r="G51" s="58" t="str">
        <f>IF('Pulje 7'!I16="","",'Pulje 7'!I16)</f>
        <v>Gjøvik AK</v>
      </c>
      <c r="H51" s="59">
        <f>IF('Pulje 7'!P16=0,"",'Pulje 7'!P16)</f>
        <v>76</v>
      </c>
      <c r="I51" s="59">
        <f>IF('Pulje 7'!Q16=0,"",'Pulje 7'!Q16)</f>
        <v>90</v>
      </c>
      <c r="J51" s="59">
        <f>IF('Pulje 7'!R16=0,"",'Pulje 7'!R16)</f>
        <v>166</v>
      </c>
      <c r="K51" s="60">
        <f>IF('Pulje 7'!S16=0,"",'Pulje 7'!S16)</f>
        <v>194.93215192073316</v>
      </c>
      <c r="L51" s="48"/>
    </row>
    <row r="52" spans="1:12" ht="16">
      <c r="A52" s="54"/>
      <c r="B52" s="55"/>
      <c r="C52" s="56"/>
      <c r="D52" s="55"/>
      <c r="E52" s="57"/>
      <c r="F52" s="58"/>
      <c r="G52" s="58"/>
      <c r="H52" s="59"/>
      <c r="I52" s="59"/>
      <c r="J52" s="59"/>
      <c r="K52" s="60"/>
      <c r="L52" s="48"/>
    </row>
    <row r="53" spans="1:12" ht="16">
      <c r="A53" s="54">
        <v>1</v>
      </c>
      <c r="B53" s="55">
        <f>IF('Pulje 7'!C18="","",'Pulje 7'!C18)</f>
        <v>87</v>
      </c>
      <c r="C53" s="56">
        <f>IF('Pulje 7'!D18="","",'Pulje 7'!D18)</f>
        <v>85.08</v>
      </c>
      <c r="D53" s="55" t="str">
        <f>IF('Pulje 7'!E18="","",'Pulje 7'!E18)</f>
        <v>SK</v>
      </c>
      <c r="E53" s="57">
        <f>IF('Pulje 7'!F18="","",'Pulje 7'!F18)</f>
        <v>36112</v>
      </c>
      <c r="F53" s="58" t="str">
        <f>IF('Pulje 7'!H18="","",'Pulje 7'!H18)</f>
        <v>Solfrid Koanda</v>
      </c>
      <c r="G53" s="58" t="str">
        <f>IF('Pulje 7'!I18="","",'Pulje 7'!I18)</f>
        <v>Kvadraturen IK</v>
      </c>
      <c r="H53" s="59">
        <f>IF('Pulje 7'!P18=0,"",'Pulje 7'!P18)</f>
        <v>115</v>
      </c>
      <c r="I53" s="59">
        <f>IF('Pulje 7'!Q18=0,"",'Pulje 7'!Q18)</f>
        <v>150</v>
      </c>
      <c r="J53" s="59">
        <f>IF('Pulje 7'!R18=0,"",'Pulje 7'!R18)</f>
        <v>265</v>
      </c>
      <c r="K53" s="60">
        <f>IF('Pulje 7'!S18=0,"",'Pulje 7'!S18)</f>
        <v>298.69621778874</v>
      </c>
      <c r="L53" s="48"/>
    </row>
    <row r="54" spans="1:12" ht="16">
      <c r="A54" s="54"/>
      <c r="B54" s="55"/>
      <c r="C54" s="56"/>
      <c r="D54" s="55"/>
      <c r="E54" s="57"/>
      <c r="F54" s="58"/>
      <c r="G54" s="58"/>
      <c r="H54" s="59"/>
      <c r="I54" s="59"/>
      <c r="J54" s="59"/>
      <c r="K54" s="60"/>
      <c r="L54" s="48"/>
    </row>
    <row r="55" spans="1:12" ht="16">
      <c r="A55" s="54">
        <v>1</v>
      </c>
      <c r="B55" s="55" t="str">
        <f>IF('Pulje 7'!C19="","",'Pulje 7'!C19)</f>
        <v>+87</v>
      </c>
      <c r="C55" s="56">
        <f>IF('Pulje 7'!D19="","",'Pulje 7'!D19)</f>
        <v>135.1</v>
      </c>
      <c r="D55" s="55" t="str">
        <f>IF('Pulje 7'!E19="","",'Pulje 7'!E19)</f>
        <v>SK</v>
      </c>
      <c r="E55" s="57">
        <f>IF('Pulje 7'!F19="","",'Pulje 7'!F19)</f>
        <v>33418</v>
      </c>
      <c r="F55" s="58" t="str">
        <f>IF('Pulje 7'!H19="","",'Pulje 7'!H19)</f>
        <v>Maren Matsson</v>
      </c>
      <c r="G55" s="58" t="str">
        <f>IF('Pulje 7'!I19="","",'Pulje 7'!I19)</f>
        <v>Spydeberg Atletene</v>
      </c>
      <c r="H55" s="59">
        <f>IF('Pulje 7'!P19=0,"",'Pulje 7'!P19)</f>
        <v>70</v>
      </c>
      <c r="I55" s="59">
        <f>IF('Pulje 7'!Q19=0,"",'Pulje 7'!Q19)</f>
        <v>94</v>
      </c>
      <c r="J55" s="59">
        <f>IF('Pulje 7'!R19=0,"",'Pulje 7'!R19)</f>
        <v>164</v>
      </c>
      <c r="K55" s="60">
        <f>IF('Pulje 7'!S19=0,"",'Pulje 7'!S19)</f>
        <v>164.9406665100353</v>
      </c>
      <c r="L55" s="48"/>
    </row>
    <row r="56" spans="1:12">
      <c r="A56" s="36"/>
    </row>
    <row r="57" spans="1:12" ht="28">
      <c r="A57" s="245" t="s">
        <v>23</v>
      </c>
      <c r="B57" s="245"/>
      <c r="C57" s="245"/>
      <c r="D57" s="245"/>
      <c r="E57" s="245"/>
      <c r="F57" s="245"/>
      <c r="G57" s="245"/>
      <c r="H57" s="245"/>
      <c r="I57" s="245"/>
      <c r="J57" s="245"/>
      <c r="K57" s="245"/>
    </row>
    <row r="58" spans="1:12">
      <c r="A58" s="36"/>
    </row>
    <row r="59" spans="1:12" ht="16">
      <c r="A59" s="54">
        <v>1</v>
      </c>
      <c r="B59" s="55">
        <f>IF('Pulje 2'!C9="","",'Pulje 2'!C9)</f>
        <v>67</v>
      </c>
      <c r="C59" s="56">
        <f>IF('Pulje 2'!D9="","",'Pulje 2'!D9)</f>
        <v>66.64</v>
      </c>
      <c r="D59" s="55" t="str">
        <f>IF('Pulje 2'!E9="","",'Pulje 2'!E9)</f>
        <v>SM</v>
      </c>
      <c r="E59" s="57">
        <f>IF('Pulje 2'!F9="","",'Pulje 2'!F9)</f>
        <v>36879</v>
      </c>
      <c r="F59" s="58" t="str">
        <f>IF('Pulje 2'!H9="","",'Pulje 2'!H9)</f>
        <v>Marcus Bratli</v>
      </c>
      <c r="G59" s="58" t="str">
        <f>IF('Pulje 2'!I9="","",'Pulje 2'!I9)</f>
        <v>Bryggen AK</v>
      </c>
      <c r="H59" s="59">
        <f>IF('Pulje 2'!P9=0,"",'Pulje 2'!P9)</f>
        <v>100</v>
      </c>
      <c r="I59" s="59">
        <f>IF('Pulje 2'!Q9=0,"",'Pulje 2'!Q9)</f>
        <v>130</v>
      </c>
      <c r="J59" s="59">
        <f>IF('Pulje 2'!R9=0,"",'Pulje 2'!R9)</f>
        <v>230</v>
      </c>
      <c r="K59" s="60">
        <f>IF('Pulje 2'!S9=0,"",'Pulje 2'!S9)</f>
        <v>328.69513363234216</v>
      </c>
      <c r="L59" s="48"/>
    </row>
    <row r="60" spans="1:12" ht="16">
      <c r="A60" s="54">
        <v>2</v>
      </c>
      <c r="B60" s="55" t="str">
        <f>IF('Pulje 2'!C10="","",'Pulje 2'!C10)</f>
        <v>67</v>
      </c>
      <c r="C60" s="56">
        <f>IF('Pulje 2'!D10="","",'Pulje 2'!D10)</f>
        <v>66.56</v>
      </c>
      <c r="D60" s="55" t="str">
        <f>IF('Pulje 2'!E10="","",'Pulje 2'!E10)</f>
        <v>SM</v>
      </c>
      <c r="E60" s="57">
        <f>IF('Pulje 2'!F10="","",'Pulje 2'!F10)</f>
        <v>36529</v>
      </c>
      <c r="F60" s="58" t="str">
        <f>IF('Pulje 2'!H10="","",'Pulje 2'!H10)</f>
        <v>Robert Andre Moldestad</v>
      </c>
      <c r="G60" s="58" t="str">
        <f>IF('Pulje 2'!I10="","",'Pulje 2'!I10)</f>
        <v>Breimsbygda IL</v>
      </c>
      <c r="H60" s="59">
        <f>IF('Pulje 2'!P10=0,"",'Pulje 2'!P10)</f>
        <v>96</v>
      </c>
      <c r="I60" s="59">
        <f>IF('Pulje 2'!Q10=0,"",'Pulje 2'!Q10)</f>
        <v>117</v>
      </c>
      <c r="J60" s="59">
        <f>IF('Pulje 2'!R10=0,"",'Pulje 2'!R10)</f>
        <v>213</v>
      </c>
      <c r="K60" s="60">
        <f>IF('Pulje 2'!S10=0,"",'Pulje 2'!S10)</f>
        <v>304.64533197192424</v>
      </c>
      <c r="L60" s="48"/>
    </row>
    <row r="61" spans="1:12" ht="16">
      <c r="A61" s="54"/>
      <c r="B61" s="55"/>
      <c r="C61" s="56"/>
      <c r="D61" s="55"/>
      <c r="E61" s="57"/>
      <c r="F61" s="58"/>
      <c r="G61" s="58"/>
      <c r="H61" s="59"/>
      <c r="I61" s="59"/>
      <c r="J61" s="59"/>
      <c r="K61" s="60"/>
      <c r="L61" s="48"/>
    </row>
    <row r="62" spans="1:12" ht="16">
      <c r="A62" s="54">
        <v>1</v>
      </c>
      <c r="B62" s="55">
        <f>IF('Pulje 2'!C12="","",'Pulje 2'!C12)</f>
        <v>73</v>
      </c>
      <c r="C62" s="56">
        <f>IF('Pulje 2'!D12="","",'Pulje 2'!D12)</f>
        <v>71.22</v>
      </c>
      <c r="D62" s="55" t="str">
        <f>IF('Pulje 2'!E12="","",'Pulje 2'!E12)</f>
        <v>JM</v>
      </c>
      <c r="E62" s="57">
        <f>IF('Pulje 2'!F12="","",'Pulje 2'!F12)</f>
        <v>38365</v>
      </c>
      <c r="F62" s="58" t="str">
        <f>IF('Pulje 2'!H12="","",'Pulje 2'!H12)</f>
        <v>Rasmus Heggvik Aune</v>
      </c>
      <c r="G62" s="58" t="str">
        <f>IF('Pulje 2'!I12="","",'Pulje 2'!I12)</f>
        <v>Hitra VK</v>
      </c>
      <c r="H62" s="59">
        <f>IF('Pulje 2'!P12=0,"",'Pulje 2'!P12)</f>
        <v>106</v>
      </c>
      <c r="I62" s="59">
        <f>IF('Pulje 2'!Q12=0,"",'Pulje 2'!Q12)</f>
        <v>135</v>
      </c>
      <c r="J62" s="59">
        <f>IF('Pulje 2'!R12=0,"",'Pulje 2'!R12)</f>
        <v>241</v>
      </c>
      <c r="K62" s="60">
        <f>IF('Pulje 2'!S12=0,"",'Pulje 2'!S12)</f>
        <v>329.88059664784305</v>
      </c>
      <c r="L62" s="48"/>
    </row>
    <row r="63" spans="1:12" ht="16">
      <c r="A63" s="54">
        <v>2</v>
      </c>
      <c r="B63" s="55">
        <f>IF('Pulje 2'!C14="","",'Pulje 2'!C14)</f>
        <v>73</v>
      </c>
      <c r="C63" s="56">
        <f>IF('Pulje 2'!D14="","",'Pulje 2'!D14)</f>
        <v>72.739999999999995</v>
      </c>
      <c r="D63" s="55" t="str">
        <f>IF('Pulje 2'!E14="","",'Pulje 2'!E14)</f>
        <v>SM</v>
      </c>
      <c r="E63" s="57">
        <f>IF('Pulje 2'!F14="","",'Pulje 2'!F14)</f>
        <v>32995</v>
      </c>
      <c r="F63" s="58" t="str">
        <f>IF('Pulje 2'!H14="","",'Pulje 2'!H14)</f>
        <v>Fredrik Kvist Gyllensten</v>
      </c>
      <c r="G63" s="58" t="str">
        <f>IF('Pulje 2'!I14="","",'Pulje 2'!I14)</f>
        <v>Christiania AK</v>
      </c>
      <c r="H63" s="59">
        <f>IF('Pulje 2'!P14=0,"",'Pulje 2'!P14)</f>
        <v>100</v>
      </c>
      <c r="I63" s="59">
        <f>IF('Pulje 2'!Q14=0,"",'Pulje 2'!Q14)</f>
        <v>126</v>
      </c>
      <c r="J63" s="59">
        <f>IF('Pulje 2'!R14=0,"",'Pulje 2'!R14)</f>
        <v>226</v>
      </c>
      <c r="K63" s="60">
        <f>IF('Pulje 2'!S14=0,"",'Pulje 2'!S14)</f>
        <v>305.31698687440905</v>
      </c>
      <c r="L63" s="48"/>
    </row>
    <row r="64" spans="1:12" ht="16">
      <c r="A64" s="54">
        <v>3</v>
      </c>
      <c r="B64" s="55">
        <f>IF('Pulje 2'!C13="","",'Pulje 2'!C13)</f>
        <v>73</v>
      </c>
      <c r="C64" s="56">
        <f>IF('Pulje 2'!D13="","",'Pulje 2'!D13)</f>
        <v>72.14</v>
      </c>
      <c r="D64" s="55" t="str">
        <f>IF('Pulje 2'!E13="","",'Pulje 2'!E13)</f>
        <v>SM</v>
      </c>
      <c r="E64" s="57">
        <f>IF('Pulje 2'!F13="","",'Pulje 2'!F13)</f>
        <v>35378</v>
      </c>
      <c r="F64" s="58" t="str">
        <f>IF('Pulje 2'!H13="","",'Pulje 2'!H13)</f>
        <v>Runar Klungervik</v>
      </c>
      <c r="G64" s="58" t="str">
        <f>IF('Pulje 2'!I13="","",'Pulje 2'!I13)</f>
        <v>Hitra VK</v>
      </c>
      <c r="H64" s="59">
        <f>IF('Pulje 2'!P13=0,"",'Pulje 2'!P13)</f>
        <v>103</v>
      </c>
      <c r="I64" s="59">
        <f>IF('Pulje 2'!Q13=0,"",'Pulje 2'!Q13)</f>
        <v>122</v>
      </c>
      <c r="J64" s="59">
        <f>IF('Pulje 2'!R13=0,"",'Pulje 2'!R13)</f>
        <v>225</v>
      </c>
      <c r="K64" s="60">
        <f>IF('Pulje 2'!S13=0,"",'Pulje 2'!S13)</f>
        <v>305.523836130902</v>
      </c>
      <c r="L64" s="48"/>
    </row>
    <row r="65" spans="1:12" ht="16">
      <c r="A65" s="54">
        <v>4</v>
      </c>
      <c r="B65" s="55">
        <f>IF('Pulje 2'!C11="","",'Pulje 2'!C11)</f>
        <v>73</v>
      </c>
      <c r="C65" s="56">
        <f>IF('Pulje 2'!D11="","",'Pulje 2'!D11)</f>
        <v>71.72</v>
      </c>
      <c r="D65" s="55" t="str">
        <f>IF('Pulje 2'!E11="","",'Pulje 2'!E11)</f>
        <v>JM</v>
      </c>
      <c r="E65" s="57">
        <f>IF('Pulje 2'!F11="","",'Pulje 2'!F11)</f>
        <v>38415</v>
      </c>
      <c r="F65" s="58" t="str">
        <f>IF('Pulje 2'!H11="","",'Pulje 2'!H11)</f>
        <v>Stefan Rønnevik</v>
      </c>
      <c r="G65" s="58" t="str">
        <f>IF('Pulje 2'!I11="","",'Pulje 2'!I11)</f>
        <v>Tysvær VK</v>
      </c>
      <c r="H65" s="59">
        <f>IF('Pulje 2'!P11=0,"",'Pulje 2'!P11)</f>
        <v>95</v>
      </c>
      <c r="I65" s="59">
        <f>IF('Pulje 2'!Q11=0,"",'Pulje 2'!Q11)</f>
        <v>120</v>
      </c>
      <c r="J65" s="59">
        <f>IF('Pulje 2'!R11=0,"",'Pulje 2'!R11)</f>
        <v>215</v>
      </c>
      <c r="K65" s="60">
        <f>IF('Pulje 2'!S11=0,"",'Pulje 2'!S11)</f>
        <v>293.00655144741364</v>
      </c>
      <c r="L65" s="48"/>
    </row>
    <row r="66" spans="1:12" ht="16">
      <c r="A66" s="54"/>
      <c r="B66" s="55"/>
      <c r="C66" s="56"/>
      <c r="D66" s="55"/>
      <c r="E66" s="57"/>
      <c r="F66" s="58"/>
      <c r="G66" s="58"/>
      <c r="H66" s="59"/>
      <c r="I66" s="59"/>
      <c r="J66" s="59"/>
      <c r="K66" s="60"/>
      <c r="L66" s="48"/>
    </row>
    <row r="67" spans="1:12" ht="16">
      <c r="A67" s="54">
        <v>1</v>
      </c>
      <c r="B67" s="55">
        <f>IF('Pulje 2'!C20="","",'Pulje 2'!C20)</f>
        <v>81</v>
      </c>
      <c r="C67" s="56">
        <f>IF('Pulje 2'!D20="","",'Pulje 2'!D20)</f>
        <v>79.739999999999995</v>
      </c>
      <c r="D67" s="55" t="str">
        <f>IF('Pulje 2'!E20="","",'Pulje 2'!E20)</f>
        <v>SM</v>
      </c>
      <c r="E67" s="57">
        <f>IF('Pulje 2'!F20="","",'Pulje 2'!F20)</f>
        <v>37500</v>
      </c>
      <c r="F67" s="58" t="str">
        <f>IF('Pulje 2'!H20="","",'Pulje 2'!H20)</f>
        <v>Mats Hofstad</v>
      </c>
      <c r="G67" s="58" t="str">
        <f>IF('Pulje 2'!I20="","",'Pulje 2'!I20)</f>
        <v>Trondheim AK</v>
      </c>
      <c r="H67" s="59">
        <f>IF('Pulje 2'!P20=0,"",'Pulje 2'!P20)</f>
        <v>125</v>
      </c>
      <c r="I67" s="59">
        <f>IF('Pulje 2'!Q20=0,"",'Pulje 2'!Q20)</f>
        <v>150</v>
      </c>
      <c r="J67" s="59">
        <f>IF('Pulje 2'!R20=0,"",'Pulje 2'!R20)</f>
        <v>275</v>
      </c>
      <c r="K67" s="60">
        <f>IF('Pulje 2'!S20=0,"",'Pulje 2'!S20)</f>
        <v>352.04887552477868</v>
      </c>
      <c r="L67" s="48"/>
    </row>
    <row r="68" spans="1:12" ht="16">
      <c r="A68" s="54">
        <v>2</v>
      </c>
      <c r="B68" s="55">
        <f>IF('Pulje 2'!C16="","",'Pulje 2'!C16)</f>
        <v>81</v>
      </c>
      <c r="C68" s="56">
        <f>IF('Pulje 2'!D16="","",'Pulje 2'!D16)</f>
        <v>79.84</v>
      </c>
      <c r="D68" s="55" t="str">
        <f>IF('Pulje 2'!E16="","",'Pulje 2'!E16)</f>
        <v>SM</v>
      </c>
      <c r="E68" s="57">
        <f>IF('Pulje 2'!F16="","",'Pulje 2'!F16)</f>
        <v>37160</v>
      </c>
      <c r="F68" s="58" t="str">
        <f>IF('Pulje 2'!H16="","",'Pulje 2'!H16)</f>
        <v>Remy Heggvik Aune</v>
      </c>
      <c r="G68" s="58" t="str">
        <f>IF('Pulje 2'!I16="","",'Pulje 2'!I16)</f>
        <v>Hitra VK</v>
      </c>
      <c r="H68" s="59">
        <f>IF('Pulje 2'!P16=0,"",'Pulje 2'!P16)</f>
        <v>114</v>
      </c>
      <c r="I68" s="59">
        <f>IF('Pulje 2'!Q16=0,"",'Pulje 2'!Q16)</f>
        <v>152</v>
      </c>
      <c r="J68" s="59">
        <f>IF('Pulje 2'!R16=0,"",'Pulje 2'!R16)</f>
        <v>266</v>
      </c>
      <c r="K68" s="60">
        <f>IF('Pulje 2'!S16=0,"",'Pulje 2'!S16)</f>
        <v>340.28985850883339</v>
      </c>
      <c r="L68" s="48"/>
    </row>
    <row r="69" spans="1:12" ht="16">
      <c r="A69" s="54">
        <v>3</v>
      </c>
      <c r="B69" s="55">
        <f>IF('Pulje 2'!C15="","",'Pulje 2'!C15)</f>
        <v>81</v>
      </c>
      <c r="C69" s="56">
        <f>IF('Pulje 2'!D15="","",'Pulje 2'!D15)</f>
        <v>78.8</v>
      </c>
      <c r="D69" s="55" t="str">
        <f>IF('Pulje 2'!E15="","",'Pulje 2'!E15)</f>
        <v>SM</v>
      </c>
      <c r="E69" s="57">
        <f>IF('Pulje 2'!F15="","",'Pulje 2'!F15)</f>
        <v>35917</v>
      </c>
      <c r="F69" s="58" t="str">
        <f>IF('Pulje 2'!H15="","",'Pulje 2'!H15)</f>
        <v>Håkon E. Bekkevold</v>
      </c>
      <c r="G69" s="58" t="str">
        <f>IF('Pulje 2'!I15="","",'Pulje 2'!I15)</f>
        <v>Elverum AK</v>
      </c>
      <c r="H69" s="59">
        <f>IF('Pulje 2'!P15=0,"",'Pulje 2'!P15)</f>
        <v>107</v>
      </c>
      <c r="I69" s="59">
        <f>IF('Pulje 2'!Q15=0,"",'Pulje 2'!Q15)</f>
        <v>145</v>
      </c>
      <c r="J69" s="59">
        <f>IF('Pulje 2'!R15=0,"",'Pulje 2'!R15)</f>
        <v>252</v>
      </c>
      <c r="K69" s="60">
        <f>IF('Pulje 2'!S15=0,"",'Pulje 2'!S15)</f>
        <v>324.75657794367589</v>
      </c>
      <c r="L69" s="48"/>
    </row>
    <row r="70" spans="1:12" ht="16">
      <c r="A70" s="54">
        <v>4</v>
      </c>
      <c r="B70" s="55">
        <f>IF('Pulje 2'!C17="","",'Pulje 2'!C17)</f>
        <v>81</v>
      </c>
      <c r="C70" s="56">
        <f>IF('Pulje 2'!D17="","",'Pulje 2'!D17)</f>
        <v>79.099999999999994</v>
      </c>
      <c r="D70" s="55" t="str">
        <f>IF('Pulje 2'!E17="","",'Pulje 2'!E17)</f>
        <v>M35</v>
      </c>
      <c r="E70" s="57">
        <f>IF('Pulje 2'!F17="","",'Pulje 2'!F17)</f>
        <v>31990</v>
      </c>
      <c r="F70" s="58" t="str">
        <f>IF('Pulje 2'!H17="","",'Pulje 2'!H17)</f>
        <v>Ciscomar Mogueis</v>
      </c>
      <c r="G70" s="58" t="str">
        <f>IF('Pulje 2'!I17="","",'Pulje 2'!I17)</f>
        <v>Oslo AK</v>
      </c>
      <c r="H70" s="59">
        <f>IF('Pulje 2'!P17=0,"",'Pulje 2'!P17)</f>
        <v>100</v>
      </c>
      <c r="I70" s="59">
        <f>IF('Pulje 2'!Q17=0,"",'Pulje 2'!Q17)</f>
        <v>139</v>
      </c>
      <c r="J70" s="59">
        <f>IF('Pulje 2'!R17=0,"",'Pulje 2'!R17)</f>
        <v>239</v>
      </c>
      <c r="K70" s="60">
        <f>IF('Pulje 2'!S17=0,"",'Pulje 2'!S17)</f>
        <v>307.34488310368147</v>
      </c>
      <c r="L70" s="48"/>
    </row>
    <row r="71" spans="1:12" ht="16">
      <c r="A71" s="54">
        <v>5</v>
      </c>
      <c r="B71" s="55">
        <f>IF('Pulje 2'!C19="","",'Pulje 2'!C19)</f>
        <v>81</v>
      </c>
      <c r="C71" s="56">
        <f>IF('Pulje 2'!D19="","",'Pulje 2'!D19)</f>
        <v>80.92</v>
      </c>
      <c r="D71" s="55" t="str">
        <f>IF('Pulje 2'!E19="","",'Pulje 2'!E19)</f>
        <v>JM</v>
      </c>
      <c r="E71" s="57">
        <f>IF('Pulje 2'!F19="","",'Pulje 2'!F19)</f>
        <v>38067</v>
      </c>
      <c r="F71" s="58" t="str">
        <f>IF('Pulje 2'!H19="","",'Pulje 2'!H19)</f>
        <v>Kristen Espedal Røyseth</v>
      </c>
      <c r="G71" s="58" t="str">
        <f>IF('Pulje 2'!I19="","",'Pulje 2'!I19)</f>
        <v>Tambarskjelvar IL</v>
      </c>
      <c r="H71" s="59">
        <f>IF('Pulje 2'!P19=0,"",'Pulje 2'!P19)</f>
        <v>104</v>
      </c>
      <c r="I71" s="59">
        <f>IF('Pulje 2'!Q19=0,"",'Pulje 2'!Q19)</f>
        <v>134</v>
      </c>
      <c r="J71" s="59">
        <f>IF('Pulje 2'!R19=0,"",'Pulje 2'!R19)</f>
        <v>238</v>
      </c>
      <c r="K71" s="60">
        <f>IF('Pulje 2'!S19=0,"",'Pulje 2'!S19)</f>
        <v>302.22048455244243</v>
      </c>
      <c r="L71" s="48"/>
    </row>
    <row r="72" spans="1:12" ht="16">
      <c r="A72" s="54">
        <v>6</v>
      </c>
      <c r="B72" s="55">
        <f>IF('Pulje 2'!C18="","",'Pulje 2'!C18)</f>
        <v>81</v>
      </c>
      <c r="C72" s="56">
        <f>IF('Pulje 2'!D18="","",'Pulje 2'!D18)</f>
        <v>78.319999999999993</v>
      </c>
      <c r="D72" s="55" t="str">
        <f>IF('Pulje 2'!E18="","",'Pulje 2'!E18)</f>
        <v>SM</v>
      </c>
      <c r="E72" s="57">
        <f>IF('Pulje 2'!F18="","",'Pulje 2'!F18)</f>
        <v>35283</v>
      </c>
      <c r="F72" s="58" t="str">
        <f>IF('Pulje 2'!H18="","",'Pulje 2'!H18)</f>
        <v>Jonas Grønstad</v>
      </c>
      <c r="G72" s="58" t="str">
        <f>IF('Pulje 2'!I18="","",'Pulje 2'!I18)</f>
        <v>Spydeberg Atletene</v>
      </c>
      <c r="H72" s="59">
        <f>IF('Pulje 2'!P18=0,"",'Pulje 2'!P18)</f>
        <v>107</v>
      </c>
      <c r="I72" s="59">
        <f>IF('Pulje 2'!Q18=0,"",'Pulje 2'!Q18)</f>
        <v>130</v>
      </c>
      <c r="J72" s="59">
        <f>IF('Pulje 2'!R18=0,"",'Pulje 2'!R18)</f>
        <v>237</v>
      </c>
      <c r="K72" s="60">
        <f>IF('Pulje 2'!S18=0,"",'Pulje 2'!S18)</f>
        <v>306.48436736194441</v>
      </c>
      <c r="L72" s="48"/>
    </row>
    <row r="73" spans="1:12" ht="16">
      <c r="A73" s="54"/>
      <c r="B73" s="55"/>
      <c r="C73" s="56"/>
      <c r="D73" s="55"/>
      <c r="E73" s="57"/>
      <c r="F73" s="58"/>
      <c r="G73" s="58"/>
      <c r="H73" s="59"/>
      <c r="I73" s="59"/>
      <c r="J73" s="59"/>
      <c r="K73" s="60"/>
      <c r="L73" s="48"/>
    </row>
    <row r="74" spans="1:12" ht="16">
      <c r="A74" s="54">
        <v>1</v>
      </c>
      <c r="B74" s="55">
        <f>IF('Pulje 4'!C13="","",'Pulje 4'!C13)</f>
        <v>89</v>
      </c>
      <c r="C74" s="56">
        <f>IF('Pulje 4'!D13="","",'Pulje 4'!D13)</f>
        <v>88.5</v>
      </c>
      <c r="D74" s="55" t="str">
        <f>IF('Pulje 4'!E13="","",'Pulje 4'!E13)</f>
        <v>SM</v>
      </c>
      <c r="E74" s="57">
        <f>IF('Pulje 4'!F13="","",'Pulje 4'!F13)</f>
        <v>35744</v>
      </c>
      <c r="F74" s="58" t="str">
        <f>IF('Pulje 4'!H13="","",'Pulje 4'!H13)</f>
        <v>Sigurd Haug Korsvoll</v>
      </c>
      <c r="G74" s="58" t="str">
        <f>IF('Pulje 4'!I13="","",'Pulje 4'!I13)</f>
        <v>Trondheim AK</v>
      </c>
      <c r="H74" s="59">
        <f>IF('Pulje 4'!P13=0,"",'Pulje 4'!P13)</f>
        <v>130</v>
      </c>
      <c r="I74" s="59">
        <f>IF('Pulje 4'!Q13=0,"",'Pulje 4'!Q13)</f>
        <v>152</v>
      </c>
      <c r="J74" s="59">
        <f>IF('Pulje 4'!R13=0,"",'Pulje 4'!R13)</f>
        <v>282</v>
      </c>
      <c r="K74" s="60">
        <f>IF('Pulje 4'!S13=0,"",'Pulje 4'!S13)</f>
        <v>341.81549229907262</v>
      </c>
      <c r="L74" s="48"/>
    </row>
    <row r="75" spans="1:12" ht="16">
      <c r="A75" s="54">
        <v>2</v>
      </c>
      <c r="B75" s="55">
        <f>IF('Pulje 4'!C17="","",'Pulje 4'!C17)</f>
        <v>89</v>
      </c>
      <c r="C75" s="56">
        <f>IF('Pulje 4'!D17="","",'Pulje 4'!D17)</f>
        <v>88.96</v>
      </c>
      <c r="D75" s="55" t="str">
        <f>IF('Pulje 4'!E17="","",'Pulje 4'!E17)</f>
        <v>SM</v>
      </c>
      <c r="E75" s="57">
        <f>IF('Pulje 4'!F17="","",'Pulje 4'!F17)</f>
        <v>36192</v>
      </c>
      <c r="F75" s="58" t="str">
        <f>IF('Pulje 4'!H17="","",'Pulje 4'!H17)</f>
        <v>Eskil Andersen</v>
      </c>
      <c r="G75" s="58" t="str">
        <f>IF('Pulje 4'!I17="","",'Pulje 4'!I17)</f>
        <v>Stavanger VK</v>
      </c>
      <c r="H75" s="59">
        <f>IF('Pulje 4'!P17=0,"",'Pulje 4'!P17)</f>
        <v>123</v>
      </c>
      <c r="I75" s="59">
        <f>IF('Pulje 4'!Q17=0,"",'Pulje 4'!Q17)</f>
        <v>145</v>
      </c>
      <c r="J75" s="59">
        <f>IF('Pulje 4'!R17=0,"",'Pulje 4'!R17)</f>
        <v>268</v>
      </c>
      <c r="K75" s="60">
        <f>IF('Pulje 4'!S17=0,"",'Pulje 4'!S17)</f>
        <v>324.02206412124042</v>
      </c>
      <c r="L75" s="48"/>
    </row>
    <row r="76" spans="1:12" ht="16">
      <c r="A76" s="54">
        <v>3</v>
      </c>
      <c r="B76" s="55">
        <f>IF('Pulje 4'!C11="","",'Pulje 4'!C11)</f>
        <v>89</v>
      </c>
      <c r="C76" s="56">
        <f>IF('Pulje 4'!D11="","",'Pulje 4'!D11)</f>
        <v>88.28</v>
      </c>
      <c r="D76" s="55" t="str">
        <f>IF('Pulje 4'!E11="","",'Pulje 4'!E11)</f>
        <v>SM</v>
      </c>
      <c r="E76" s="57">
        <f>IF('Pulje 4'!F11="","",'Pulje 4'!F11)</f>
        <v>33295</v>
      </c>
      <c r="F76" s="58" t="str">
        <f>IF('Pulje 4'!H11="","",'Pulje 4'!H11)</f>
        <v>Lars Frederik Gylseth</v>
      </c>
      <c r="G76" s="58" t="str">
        <f>IF('Pulje 4'!I11="","",'Pulje 4'!I11)</f>
        <v>Elverum AK</v>
      </c>
      <c r="H76" s="59">
        <f>IF('Pulje 4'!P11=0,"",'Pulje 4'!P11)</f>
        <v>117</v>
      </c>
      <c r="I76" s="59">
        <f>IF('Pulje 4'!Q11=0,"",'Pulje 4'!Q11)</f>
        <v>150</v>
      </c>
      <c r="J76" s="59">
        <f>IF('Pulje 4'!R11=0,"",'Pulje 4'!R11)</f>
        <v>267</v>
      </c>
      <c r="K76" s="60">
        <f>IF('Pulje 4'!S11=0,"",'Pulje 4'!S11)</f>
        <v>324.03056219082475</v>
      </c>
      <c r="L76" s="48"/>
    </row>
    <row r="77" spans="1:12" ht="16">
      <c r="A77" s="54">
        <v>4</v>
      </c>
      <c r="B77" s="55">
        <f>IF('Pulje 4'!C16="","",'Pulje 4'!C16)</f>
        <v>89</v>
      </c>
      <c r="C77" s="56">
        <f>IF('Pulje 4'!D16="","",'Pulje 4'!D16)</f>
        <v>84.1</v>
      </c>
      <c r="D77" s="55" t="str">
        <f>IF('Pulje 4'!E16="","",'Pulje 4'!E16)</f>
        <v>SM</v>
      </c>
      <c r="E77" s="57">
        <f>IF('Pulje 4'!F16="","",'Pulje 4'!F16)</f>
        <v>36505</v>
      </c>
      <c r="F77" s="58" t="str">
        <f>IF('Pulje 4'!H16="","",'Pulje 4'!H16)</f>
        <v>Adrian Henneli</v>
      </c>
      <c r="G77" s="58" t="str">
        <f>IF('Pulje 4'!I16="","",'Pulje 4'!I16)</f>
        <v>AK Bjørgvin</v>
      </c>
      <c r="H77" s="59">
        <f>IF('Pulje 4'!P16=0,"",'Pulje 4'!P16)</f>
        <v>120</v>
      </c>
      <c r="I77" s="59">
        <f>IF('Pulje 4'!Q16=0,"",'Pulje 4'!Q16)</f>
        <v>145</v>
      </c>
      <c r="J77" s="59">
        <f>IF('Pulje 4'!R16=0,"",'Pulje 4'!R16)</f>
        <v>265</v>
      </c>
      <c r="K77" s="60">
        <f>IF('Pulje 4'!S16=0,"",'Pulje 4'!S16)</f>
        <v>329.63048292115224</v>
      </c>
      <c r="L77" s="48"/>
    </row>
    <row r="78" spans="1:12" ht="16">
      <c r="A78" s="54">
        <v>5</v>
      </c>
      <c r="B78" s="55">
        <f>IF('Pulje 4'!C15="","",'Pulje 4'!C15)</f>
        <v>89</v>
      </c>
      <c r="C78" s="56">
        <f>IF('Pulje 4'!D15="","",'Pulje 4'!D15)</f>
        <v>86.92</v>
      </c>
      <c r="D78" s="55" t="str">
        <f>IF('Pulje 4'!E15="","",'Pulje 4'!E15)</f>
        <v>SM</v>
      </c>
      <c r="E78" s="57">
        <f>IF('Pulje 4'!F15="","",'Pulje 4'!F15)</f>
        <v>36748</v>
      </c>
      <c r="F78" s="58" t="str">
        <f>IF('Pulje 4'!H15="","",'Pulje 4'!H15)</f>
        <v>Bent Andre Midtbø</v>
      </c>
      <c r="G78" s="58" t="str">
        <f>IF('Pulje 4'!I15="","",'Pulje 4'!I15)</f>
        <v>Breimsbygda IL</v>
      </c>
      <c r="H78" s="59">
        <f>IF('Pulje 4'!P15=0,"",'Pulje 4'!P15)</f>
        <v>115</v>
      </c>
      <c r="I78" s="59">
        <f>IF('Pulje 4'!Q15=0,"",'Pulje 4'!Q15)</f>
        <v>146</v>
      </c>
      <c r="J78" s="59">
        <f>IF('Pulje 4'!R15=0,"",'Pulje 4'!R15)</f>
        <v>261</v>
      </c>
      <c r="K78" s="60">
        <f>IF('Pulje 4'!S15=0,"",'Pulje 4'!S15)</f>
        <v>319.20691298841683</v>
      </c>
      <c r="L78" s="48"/>
    </row>
    <row r="79" spans="1:12" ht="16">
      <c r="A79" s="54">
        <v>6</v>
      </c>
      <c r="B79" s="55">
        <f>IF('Pulje 4'!C10="","",'Pulje 4'!C10)</f>
        <v>89</v>
      </c>
      <c r="C79" s="56">
        <f>IF('Pulje 4'!D10="","",'Pulje 4'!D10)</f>
        <v>88.98</v>
      </c>
      <c r="D79" s="55" t="str">
        <f>IF('Pulje 4'!E10="","",'Pulje 4'!E10)</f>
        <v>SM</v>
      </c>
      <c r="E79" s="57">
        <f>IF('Pulje 4'!F10="","",'Pulje 4'!F10)</f>
        <v>37155</v>
      </c>
      <c r="F79" s="58" t="str">
        <f>IF('Pulje 4'!H10="","",'Pulje 4'!H10)</f>
        <v>Julius Ellertsson</v>
      </c>
      <c r="G79" s="58" t="str">
        <f>IF('Pulje 4'!I10="","",'Pulje 4'!I10)</f>
        <v>IL Kraftsport</v>
      </c>
      <c r="H79" s="59">
        <f>IF('Pulje 4'!P10=0,"",'Pulje 4'!P10)</f>
        <v>107</v>
      </c>
      <c r="I79" s="59">
        <f>IF('Pulje 4'!Q10=0,"",'Pulje 4'!Q10)</f>
        <v>140</v>
      </c>
      <c r="J79" s="59">
        <f>IF('Pulje 4'!R10=0,"",'Pulje 4'!R10)</f>
        <v>247</v>
      </c>
      <c r="K79" s="60">
        <f>IF('Pulje 4'!S10=0,"",'Pulje 4'!S10)</f>
        <v>298.59950880790745</v>
      </c>
      <c r="L79" s="48"/>
    </row>
    <row r="80" spans="1:12" ht="16">
      <c r="A80" s="54">
        <v>7</v>
      </c>
      <c r="B80" s="55">
        <f>IF('Pulje 4'!C9="","",'Pulje 4'!C9)</f>
        <v>89</v>
      </c>
      <c r="C80" s="56">
        <f>IF('Pulje 4'!D9="","",'Pulje 4'!D9)</f>
        <v>87.9</v>
      </c>
      <c r="D80" s="55" t="str">
        <f>IF('Pulje 4'!E9="","",'Pulje 4'!E9)</f>
        <v>SM</v>
      </c>
      <c r="E80" s="57">
        <f>IF('Pulje 4'!F9="","",'Pulje 4'!F9)</f>
        <v>34164</v>
      </c>
      <c r="F80" s="58" t="str">
        <f>IF('Pulje 4'!H9="","",'Pulje 4'!H9)</f>
        <v>Simen Leithe Tajet</v>
      </c>
      <c r="G80" s="58" t="str">
        <f>IF('Pulje 4'!I9="","",'Pulje 4'!I9)</f>
        <v>Oslo AK</v>
      </c>
      <c r="H80" s="59">
        <f>IF('Pulje 4'!P9=0,"",'Pulje 4'!P9)</f>
        <v>105</v>
      </c>
      <c r="I80" s="59">
        <f>IF('Pulje 4'!Q9=0,"",'Pulje 4'!Q9)</f>
        <v>130</v>
      </c>
      <c r="J80" s="59">
        <f>IF('Pulje 4'!R9=0,"",'Pulje 4'!R9)</f>
        <v>235</v>
      </c>
      <c r="K80" s="60">
        <f>IF('Pulje 4'!S9=0,"",'Pulje 4'!S9)</f>
        <v>285.80429528804751</v>
      </c>
      <c r="L80" s="48"/>
    </row>
    <row r="81" spans="1:12" ht="16">
      <c r="A81" s="54">
        <v>8</v>
      </c>
      <c r="B81" s="55">
        <f>IF('Pulje 4'!C14="","",'Pulje 4'!C14)</f>
        <v>89</v>
      </c>
      <c r="C81" s="56">
        <f>IF('Pulje 4'!D14="","",'Pulje 4'!D14)</f>
        <v>85.62</v>
      </c>
      <c r="D81" s="55" t="str">
        <f>IF('Pulje 4'!E14="","",'Pulje 4'!E14)</f>
        <v>SM</v>
      </c>
      <c r="E81" s="57">
        <f>IF('Pulje 4'!F14="","",'Pulje 4'!F14)</f>
        <v>35506</v>
      </c>
      <c r="F81" s="58" t="str">
        <f>IF('Pulje 4'!H14="","",'Pulje 4'!H14)</f>
        <v>Andreas Klinkenberg</v>
      </c>
      <c r="G81" s="58" t="str">
        <f>IF('Pulje 4'!I14="","",'Pulje 4'!I14)</f>
        <v>Stavanger VK</v>
      </c>
      <c r="H81" s="59">
        <f>IF('Pulje 4'!P14=0,"",'Pulje 4'!P14)</f>
        <v>97</v>
      </c>
      <c r="I81" s="59">
        <f>IF('Pulje 4'!Q14=0,"",'Pulje 4'!Q14)</f>
        <v>138</v>
      </c>
      <c r="J81" s="59">
        <f>IF('Pulje 4'!R14=0,"",'Pulje 4'!R14)</f>
        <v>235</v>
      </c>
      <c r="K81" s="60">
        <f>IF('Pulje 4'!S14=0,"",'Pulje 4'!S14)</f>
        <v>289.61491398462579</v>
      </c>
      <c r="L81" s="48"/>
    </row>
    <row r="82" spans="1:12" ht="16">
      <c r="A82" s="54"/>
      <c r="B82" s="55">
        <f>IF('Pulje 4'!C12="","",'Pulje 4'!C12)</f>
        <v>89</v>
      </c>
      <c r="C82" s="56">
        <f>IF('Pulje 4'!D12="","",'Pulje 4'!D12)</f>
        <v>87.46</v>
      </c>
      <c r="D82" s="55" t="str">
        <f>IF('Pulje 4'!E12="","",'Pulje 4'!E12)</f>
        <v>JM</v>
      </c>
      <c r="E82" s="57">
        <f>IF('Pulje 4'!F12="","",'Pulje 4'!F12)</f>
        <v>37967</v>
      </c>
      <c r="F82" s="58" t="str">
        <f>IF('Pulje 4'!H12="","",'Pulje 4'!H12)</f>
        <v>Christian Karrestad</v>
      </c>
      <c r="G82" s="58" t="str">
        <f>IF('Pulje 4'!I12="","",'Pulje 4'!I12)</f>
        <v>Spydeberg Atletene</v>
      </c>
      <c r="H82" s="59" t="str">
        <f>IF('Pulje 4'!P12=0,"",'Pulje 4'!P12)</f>
        <v/>
      </c>
      <c r="I82" s="59" t="str">
        <f>IF('Pulje 4'!Q12=0,"",'Pulje 4'!Q12)</f>
        <v/>
      </c>
      <c r="J82" s="59" t="str">
        <f>IF('Pulje 4'!R12=0,"",'Pulje 4'!R12)</f>
        <v/>
      </c>
      <c r="K82" s="60" t="str">
        <f>IF('Pulje 4'!S12=0,"",'Pulje 4'!S12)</f>
        <v/>
      </c>
      <c r="L82" s="48"/>
    </row>
    <row r="83" spans="1:12" ht="16">
      <c r="A83" s="54"/>
      <c r="B83" s="55"/>
      <c r="C83" s="56"/>
      <c r="D83" s="55"/>
      <c r="E83" s="57"/>
      <c r="F83" s="58"/>
      <c r="G83" s="58"/>
      <c r="H83" s="59"/>
      <c r="I83" s="59"/>
      <c r="J83" s="59"/>
      <c r="K83" s="60"/>
      <c r="L83" s="48"/>
    </row>
    <row r="84" spans="1:12" ht="16">
      <c r="A84" s="54">
        <v>1</v>
      </c>
      <c r="B84" s="55">
        <f>IF('Pulje 5'!C10="","",'Pulje 5'!C10)</f>
        <v>96</v>
      </c>
      <c r="C84" s="56">
        <f>IF('Pulje 5'!D10="","",'Pulje 5'!D10)</f>
        <v>92.82</v>
      </c>
      <c r="D84" s="55" t="str">
        <f>IF('Pulje 5'!E10="","",'Pulje 5'!E10)</f>
        <v>SM</v>
      </c>
      <c r="E84" s="57">
        <f>IF('Pulje 5'!F10="","",'Pulje 5'!F10)</f>
        <v>34330</v>
      </c>
      <c r="F84" s="58" t="str">
        <f>IF('Pulje 5'!H10="","",'Pulje 5'!H10)</f>
        <v>Roy Sømme Ommedal</v>
      </c>
      <c r="G84" s="58" t="str">
        <f>IF('Pulje 5'!I10="","",'Pulje 5'!I10)</f>
        <v>Vigrestad IK</v>
      </c>
      <c r="H84" s="59">
        <f>IF('Pulje 5'!P10=0,"",'Pulje 5'!P10)</f>
        <v>113</v>
      </c>
      <c r="I84" s="59">
        <f>IF('Pulje 5'!Q10=0,"",'Pulje 5'!Q10)</f>
        <v>151</v>
      </c>
      <c r="J84" s="59">
        <f>IF('Pulje 5'!R10=0,"",'Pulje 5'!R10)</f>
        <v>264</v>
      </c>
      <c r="K84" s="60">
        <f>IF('Pulje 5'!S10=0,"",'Pulje 5'!S10)</f>
        <v>312.81240738188922</v>
      </c>
      <c r="L84" s="48"/>
    </row>
    <row r="85" spans="1:12" ht="16">
      <c r="A85" s="54">
        <v>2</v>
      </c>
      <c r="B85" s="55">
        <f>IF('Pulje 5'!C9="","",'Pulje 5'!C9)</f>
        <v>96</v>
      </c>
      <c r="C85" s="56">
        <f>IF('Pulje 5'!D9="","",'Pulje 5'!D9)</f>
        <v>93.16</v>
      </c>
      <c r="D85" s="55" t="str">
        <f>IF('Pulje 5'!E9="","",'Pulje 5'!E9)</f>
        <v>SM</v>
      </c>
      <c r="E85" s="57">
        <f>IF('Pulje 5'!F9="","",'Pulje 5'!F9)</f>
        <v>33140</v>
      </c>
      <c r="F85" s="58" t="str">
        <f>IF('Pulje 5'!H9="","",'Pulje 5'!H9)</f>
        <v>Thomas Malmo</v>
      </c>
      <c r="G85" s="58" t="str">
        <f>IF('Pulje 5'!I9="","",'Pulje 5'!I9)</f>
        <v>Leangen AK</v>
      </c>
      <c r="H85" s="59">
        <f>IF('Pulje 5'!P9=0,"",'Pulje 5'!P9)</f>
        <v>113</v>
      </c>
      <c r="I85" s="59">
        <f>IF('Pulje 5'!Q9=0,"",'Pulje 5'!Q9)</f>
        <v>142</v>
      </c>
      <c r="J85" s="59">
        <f>IF('Pulje 5'!R9=0,"",'Pulje 5'!R9)</f>
        <v>255</v>
      </c>
      <c r="K85" s="60">
        <f>IF('Pulje 5'!S9=0,"",'Pulje 5'!S9)</f>
        <v>301.64016595564357</v>
      </c>
      <c r="L85" s="48"/>
    </row>
    <row r="86" spans="1:12" ht="16">
      <c r="A86" s="54">
        <v>3</v>
      </c>
      <c r="B86" s="55">
        <f>IF('Pulje 5'!C11="","",'Pulje 5'!C11)</f>
        <v>96</v>
      </c>
      <c r="C86" s="56">
        <f>IF('Pulje 5'!D11="","",'Pulje 5'!D11)</f>
        <v>90.52</v>
      </c>
      <c r="D86" s="55" t="str">
        <f>IF('Pulje 5'!E11="","",'Pulje 5'!E11)</f>
        <v>SM</v>
      </c>
      <c r="E86" s="57">
        <f>IF('Pulje 5'!F11="","",'Pulje 5'!F11)</f>
        <v>35645</v>
      </c>
      <c r="F86" s="58" t="str">
        <f>IF('Pulje 5'!H11="","",'Pulje 5'!H11)</f>
        <v>Torgeir Brønstad Kaspersen</v>
      </c>
      <c r="G86" s="58" t="str">
        <f>IF('Pulje 5'!I11="","",'Pulje 5'!I11)</f>
        <v>Trondheim AK</v>
      </c>
      <c r="H86" s="59">
        <f>IF('Pulje 5'!P11=0,"",'Pulje 5'!P11)</f>
        <v>117</v>
      </c>
      <c r="I86" s="59">
        <f>IF('Pulje 5'!Q11=0,"",'Pulje 5'!Q11)</f>
        <v>130</v>
      </c>
      <c r="J86" s="59">
        <f>IF('Pulje 5'!R11=0,"",'Pulje 5'!R11)</f>
        <v>247</v>
      </c>
      <c r="K86" s="60">
        <f>IF('Pulje 5'!S11=0,"",'Pulje 5'!S11)</f>
        <v>296.13664716402832</v>
      </c>
      <c r="L86" s="48"/>
    </row>
    <row r="87" spans="1:12" ht="16">
      <c r="A87" s="54"/>
      <c r="B87" s="55"/>
      <c r="C87" s="56"/>
      <c r="D87" s="55"/>
      <c r="E87" s="57"/>
      <c r="F87" s="58"/>
      <c r="G87" s="58"/>
      <c r="H87" s="59"/>
      <c r="I87" s="59"/>
      <c r="J87" s="59"/>
      <c r="K87" s="60"/>
      <c r="L87" s="48"/>
    </row>
    <row r="88" spans="1:12" ht="16">
      <c r="A88" s="54">
        <v>1</v>
      </c>
      <c r="B88" s="55">
        <f>IF('Pulje 5'!C12="","",'Pulje 5'!C12)</f>
        <v>102</v>
      </c>
      <c r="C88" s="56">
        <f>IF('Pulje 5'!D12="","",'Pulje 5'!D12)</f>
        <v>99.66</v>
      </c>
      <c r="D88" s="55" t="str">
        <f>IF('Pulje 5'!E12="","",'Pulje 5'!E12)</f>
        <v>SM</v>
      </c>
      <c r="E88" s="57">
        <f>IF('Pulje 5'!F12="","",'Pulje 5'!F12)</f>
        <v>34333</v>
      </c>
      <c r="F88" s="58" t="str">
        <f>IF('Pulje 5'!H12="","",'Pulje 5'!H12)</f>
        <v>Erlend Raastad</v>
      </c>
      <c r="G88" s="58" t="str">
        <f>IF('Pulje 5'!I12="","",'Pulje 5'!I12)</f>
        <v>Grenland Atletklubb</v>
      </c>
      <c r="H88" s="59">
        <f>IF('Pulje 5'!P12=0,"",'Pulje 5'!P12)</f>
        <v>113</v>
      </c>
      <c r="I88" s="59">
        <f>IF('Pulje 5'!Q12=0,"",'Pulje 5'!Q12)</f>
        <v>164</v>
      </c>
      <c r="J88" s="59">
        <f>IF('Pulje 5'!R12=0,"",'Pulje 5'!R12)</f>
        <v>277</v>
      </c>
      <c r="K88" s="60">
        <f>IF('Pulje 5'!S12=0,"",'Pulje 5'!S12)</f>
        <v>318.12453584287022</v>
      </c>
      <c r="L88" s="48"/>
    </row>
    <row r="89" spans="1:12" ht="16">
      <c r="A89" s="54">
        <v>2</v>
      </c>
      <c r="B89" s="55">
        <f>IF('Pulje 5'!C13="","",'Pulje 5'!C13)</f>
        <v>102</v>
      </c>
      <c r="C89" s="56">
        <f>IF('Pulje 5'!D13="","",'Pulje 5'!D13)</f>
        <v>98.18</v>
      </c>
      <c r="D89" s="55" t="str">
        <f>IF('Pulje 5'!E13="","",'Pulje 5'!E13)</f>
        <v>SM</v>
      </c>
      <c r="E89" s="57">
        <f>IF('Pulje 5'!F13="","",'Pulje 5'!F13)</f>
        <v>36497</v>
      </c>
      <c r="F89" s="58" t="str">
        <f>IF('Pulje 5'!H13="","",'Pulje 5'!H13)</f>
        <v>Oskar Emil Wavold</v>
      </c>
      <c r="G89" s="58" t="str">
        <f>IF('Pulje 5'!I13="","",'Pulje 5'!I13)</f>
        <v>Nidelv IL</v>
      </c>
      <c r="H89" s="59">
        <f>IF('Pulje 5'!P13=0,"",'Pulje 5'!P13)</f>
        <v>122</v>
      </c>
      <c r="I89" s="59">
        <f>IF('Pulje 5'!Q13=0,"",'Pulje 5'!Q13)</f>
        <v>142</v>
      </c>
      <c r="J89" s="59">
        <f>IF('Pulje 5'!R13=0,"",'Pulje 5'!R13)</f>
        <v>264</v>
      </c>
      <c r="K89" s="60">
        <f>IF('Pulje 5'!S13=0,"",'Pulje 5'!S13)</f>
        <v>305.11304152913249</v>
      </c>
      <c r="L89" s="48"/>
    </row>
    <row r="90" spans="1:12" ht="16">
      <c r="A90" s="54">
        <v>3</v>
      </c>
      <c r="B90" s="55">
        <f>IF('Pulje 5'!C15="","",'Pulje 5'!C15)</f>
        <v>102</v>
      </c>
      <c r="C90" s="56">
        <f>IF('Pulje 5'!D15="","",'Pulje 5'!D15)</f>
        <v>101.06</v>
      </c>
      <c r="D90" s="55" t="str">
        <f>IF('Pulje 5'!E15="","",'Pulje 5'!E15)</f>
        <v>M45</v>
      </c>
      <c r="E90" s="57">
        <f>IF('Pulje 5'!F15="","",'Pulje 5'!F15)</f>
        <v>27849</v>
      </c>
      <c r="F90" s="58" t="str">
        <f>IF('Pulje 5'!H15="","",'Pulje 5'!H15)</f>
        <v>Børge Aadland</v>
      </c>
      <c r="G90" s="58" t="str">
        <f>IF('Pulje 5'!I15="","",'Pulje 5'!I15)</f>
        <v>AK Bjørgvin</v>
      </c>
      <c r="H90" s="59">
        <f>IF('Pulje 5'!P15=0,"",'Pulje 5'!P15)</f>
        <v>109</v>
      </c>
      <c r="I90" s="59">
        <f>IF('Pulje 5'!Q15=0,"",'Pulje 5'!Q15)</f>
        <v>147</v>
      </c>
      <c r="J90" s="59">
        <f>IF('Pulje 5'!R15=0,"",'Pulje 5'!R15)</f>
        <v>256</v>
      </c>
      <c r="K90" s="60">
        <f>IF('Pulje 5'!S15=0,"",'Pulje 5'!S15)</f>
        <v>292.31975263946458</v>
      </c>
      <c r="L90" s="48"/>
    </row>
    <row r="91" spans="1:12" ht="16">
      <c r="A91" s="54">
        <v>4</v>
      </c>
      <c r="B91" s="55">
        <f>IF('Pulje 5'!C14="","",'Pulje 5'!C14)</f>
        <v>102</v>
      </c>
      <c r="C91" s="56">
        <f>IF('Pulje 5'!D14="","",'Pulje 5'!D14)</f>
        <v>101.62</v>
      </c>
      <c r="D91" s="55" t="str">
        <f>IF('Pulje 5'!E14="","",'Pulje 5'!E14)</f>
        <v>SM</v>
      </c>
      <c r="E91" s="57">
        <f>IF('Pulje 5'!F14="","",'Pulje 5'!F14)</f>
        <v>34936</v>
      </c>
      <c r="F91" s="58" t="str">
        <f>IF('Pulje 5'!H14="","",'Pulje 5'!H14)</f>
        <v>Ole Christiansen</v>
      </c>
      <c r="G91" s="58" t="str">
        <f>IF('Pulje 5'!I14="","",'Pulje 5'!I14)</f>
        <v>Grenland Atletklubb</v>
      </c>
      <c r="H91" s="59">
        <f>IF('Pulje 5'!P14=0,"",'Pulje 5'!P14)</f>
        <v>110</v>
      </c>
      <c r="I91" s="59">
        <f>IF('Pulje 5'!Q14=0,"",'Pulje 5'!Q14)</f>
        <v>145</v>
      </c>
      <c r="J91" s="59">
        <f>IF('Pulje 5'!R14=0,"",'Pulje 5'!R14)</f>
        <v>255</v>
      </c>
      <c r="K91" s="60">
        <f>IF('Pulje 5'!S14=0,"",'Pulje 5'!S14)</f>
        <v>290.52469236364021</v>
      </c>
      <c r="L91" s="48"/>
    </row>
    <row r="92" spans="1:12" ht="16">
      <c r="A92" s="54"/>
      <c r="B92" s="55"/>
      <c r="C92" s="56"/>
      <c r="D92" s="55"/>
      <c r="E92" s="57"/>
      <c r="F92" s="58"/>
      <c r="G92" s="58"/>
      <c r="H92" s="59"/>
      <c r="I92" s="59"/>
      <c r="J92" s="59"/>
      <c r="K92" s="60"/>
      <c r="L92" s="48"/>
    </row>
    <row r="93" spans="1:12" ht="16">
      <c r="A93" s="54">
        <v>1</v>
      </c>
      <c r="B93" s="55">
        <f>IF('Pulje 8'!C12="","",'Pulje 8'!C12)</f>
        <v>109</v>
      </c>
      <c r="C93" s="56">
        <f>IF('Pulje 8'!D12="","",'Pulje 8'!D12)</f>
        <v>107.02</v>
      </c>
      <c r="D93" s="55" t="str">
        <f>IF('Pulje 8'!E12="","",'Pulje 8'!E12)</f>
        <v>SM</v>
      </c>
      <c r="E93" s="57">
        <f>IF('Pulje 8'!F12="","",'Pulje 8'!F12)</f>
        <v>33892</v>
      </c>
      <c r="F93" s="58" t="str">
        <f>IF('Pulje 8'!H12="","",'Pulje 8'!H12)</f>
        <v>Jørgen Kjellevand</v>
      </c>
      <c r="G93" s="58" t="str">
        <f>IF('Pulje 8'!I12="","",'Pulje 8'!I12)</f>
        <v>Spydeberg Atletene</v>
      </c>
      <c r="H93" s="59">
        <f>IF('Pulje 8'!P12=0,"",'Pulje 8'!P12)</f>
        <v>135</v>
      </c>
      <c r="I93" s="59">
        <f>IF('Pulje 8'!Q12=0,"",'Pulje 8'!Q12)</f>
        <v>160</v>
      </c>
      <c r="J93" s="59">
        <f>IF('Pulje 8'!R12=0,"",'Pulje 8'!R12)</f>
        <v>295</v>
      </c>
      <c r="K93" s="60">
        <f>IF('Pulje 8'!S12=0,"",'Pulje 8'!S12)</f>
        <v>329.40563344699513</v>
      </c>
      <c r="L93" s="48"/>
    </row>
    <row r="94" spans="1:12" ht="16">
      <c r="A94" s="54">
        <v>2</v>
      </c>
      <c r="B94" s="55">
        <f>IF('Pulje 8'!C10="","",'Pulje 8'!C10)</f>
        <v>109</v>
      </c>
      <c r="C94" s="56">
        <f>IF('Pulje 8'!D10="","",'Pulje 8'!D10)</f>
        <v>107.3</v>
      </c>
      <c r="D94" s="55" t="str">
        <f>IF('Pulje 8'!E10="","",'Pulje 8'!E10)</f>
        <v>SM</v>
      </c>
      <c r="E94" s="57">
        <f>IF('Pulje 8'!F10="","",'Pulje 8'!F10)</f>
        <v>37217</v>
      </c>
      <c r="F94" s="58" t="str">
        <f>IF('Pulje 8'!H10="","",'Pulje 8'!H10)</f>
        <v>Mikal Akseth</v>
      </c>
      <c r="G94" s="58" t="str">
        <f>IF('Pulje 8'!I10="","",'Pulje 8'!I10)</f>
        <v>Hitra VK</v>
      </c>
      <c r="H94" s="59">
        <f>IF('Pulje 8'!P10=0,"",'Pulje 8'!P10)</f>
        <v>120</v>
      </c>
      <c r="I94" s="59">
        <f>IF('Pulje 8'!Q10=0,"",'Pulje 8'!Q10)</f>
        <v>150</v>
      </c>
      <c r="J94" s="59">
        <f>IF('Pulje 8'!R10=0,"",'Pulje 8'!R10)</f>
        <v>270</v>
      </c>
      <c r="K94" s="60">
        <f>IF('Pulje 8'!S10=0,"",'Pulje 8'!S10)</f>
        <v>301.19750951683494</v>
      </c>
      <c r="L94" s="48"/>
    </row>
    <row r="95" spans="1:12" ht="16">
      <c r="A95" s="54">
        <v>3</v>
      </c>
      <c r="B95" s="55">
        <f>IF('Pulje 8'!C9="","",'Pulje 8'!C9)</f>
        <v>109</v>
      </c>
      <c r="C95" s="56">
        <f>IF('Pulje 8'!D9="","",'Pulje 8'!D9)</f>
        <v>107.64</v>
      </c>
      <c r="D95" s="55" t="str">
        <f>IF('Pulje 8'!E9="","",'Pulje 8'!E9)</f>
        <v>SM</v>
      </c>
      <c r="E95" s="57">
        <f>IF('Pulje 8'!F9="","",'Pulje 8'!F9)</f>
        <v>33559</v>
      </c>
      <c r="F95" s="58" t="str">
        <f>IF('Pulje 8'!H9="","",'Pulje 8'!H9)</f>
        <v>Tord Gravdal</v>
      </c>
      <c r="G95" s="58" t="str">
        <f>IF('Pulje 8'!I9="","",'Pulje 8'!I9)</f>
        <v>Vigrestad IK</v>
      </c>
      <c r="H95" s="59">
        <f>IF('Pulje 8'!P9=0,"",'Pulje 8'!P9)</f>
        <v>117</v>
      </c>
      <c r="I95" s="59">
        <f>IF('Pulje 8'!Q9=0,"",'Pulje 8'!Q9)</f>
        <v>152</v>
      </c>
      <c r="J95" s="59">
        <f>IF('Pulje 8'!R9=0,"",'Pulje 8'!R9)</f>
        <v>269</v>
      </c>
      <c r="K95" s="60">
        <f>IF('Pulje 8'!S9=0,"",'Pulje 8'!S9)</f>
        <v>299.73134814950032</v>
      </c>
      <c r="L95" s="48"/>
    </row>
    <row r="96" spans="1:12" ht="16">
      <c r="A96" s="54">
        <v>4</v>
      </c>
      <c r="B96" s="55">
        <f>IF('Pulje 8'!C11="","",'Pulje 8'!C11)</f>
        <v>109</v>
      </c>
      <c r="C96" s="56">
        <f>IF('Pulje 8'!D11="","",'Pulje 8'!D11)</f>
        <v>107.6</v>
      </c>
      <c r="D96" s="55" t="str">
        <f>IF('Pulje 8'!E11="","",'Pulje 8'!E11)</f>
        <v>M35</v>
      </c>
      <c r="E96" s="57">
        <f>IF('Pulje 8'!F11="","",'Pulje 8'!F11)</f>
        <v>32442</v>
      </c>
      <c r="F96" s="58" t="str">
        <f>IF('Pulje 8'!H11="","",'Pulje 8'!H11)</f>
        <v>Jon Peter Ueland</v>
      </c>
      <c r="G96" s="58" t="str">
        <f>IF('Pulje 8'!I11="","",'Pulje 8'!I11)</f>
        <v>Vigrestad IK</v>
      </c>
      <c r="H96" s="59">
        <f>IF('Pulje 8'!P11=0,"",'Pulje 8'!P11)</f>
        <v>119</v>
      </c>
      <c r="I96" s="59">
        <f>IF('Pulje 8'!Q11=0,"",'Pulje 8'!Q11)</f>
        <v>147</v>
      </c>
      <c r="J96" s="59">
        <f>IF('Pulje 8'!R11=0,"",'Pulje 8'!R11)</f>
        <v>266</v>
      </c>
      <c r="K96" s="60">
        <f>IF('Pulje 8'!S11=0,"",'Pulje 8'!S11)</f>
        <v>296.42923371273707</v>
      </c>
      <c r="L96" s="48"/>
    </row>
    <row r="97" spans="1:12" ht="16">
      <c r="A97" s="54"/>
      <c r="B97" s="55"/>
      <c r="C97" s="56"/>
      <c r="D97" s="55"/>
      <c r="E97" s="57"/>
      <c r="F97" s="58"/>
      <c r="G97" s="58"/>
      <c r="H97" s="59"/>
      <c r="I97" s="59"/>
      <c r="J97" s="59"/>
      <c r="K97" s="60"/>
      <c r="L97" s="48"/>
    </row>
    <row r="98" spans="1:12" ht="16">
      <c r="A98" s="54">
        <v>1</v>
      </c>
      <c r="B98" s="55" t="str">
        <f>IF('Pulje 8'!C16="","",'Pulje 8'!C16)</f>
        <v>+109</v>
      </c>
      <c r="C98" s="56">
        <f>IF('Pulje 8'!D16="","",'Pulje 8'!D16)</f>
        <v>131.02000000000001</v>
      </c>
      <c r="D98" s="55" t="str">
        <f>IF('Pulje 8'!E16="","",'Pulje 8'!E16)</f>
        <v>SM</v>
      </c>
      <c r="E98" s="57">
        <f>IF('Pulje 8'!F16="","",'Pulje 8'!F16)</f>
        <v>37061</v>
      </c>
      <c r="F98" s="58" t="str">
        <f>IF('Pulje 8'!H16="","",'Pulje 8'!H16)</f>
        <v>Ragnar Holme</v>
      </c>
      <c r="G98" s="58" t="str">
        <f>IF('Pulje 8'!I16="","",'Pulje 8'!I16)</f>
        <v>Tambarskjelvar IL</v>
      </c>
      <c r="H98" s="59">
        <f>IF('Pulje 8'!P16=0,"",'Pulje 8'!P16)</f>
        <v>158</v>
      </c>
      <c r="I98" s="59">
        <f>IF('Pulje 8'!Q16=0,"",'Pulje 8'!Q16)</f>
        <v>180</v>
      </c>
      <c r="J98" s="59">
        <f>IF('Pulje 8'!R16=0,"",'Pulje 8'!R16)</f>
        <v>338</v>
      </c>
      <c r="K98" s="60">
        <f>IF('Pulje 8'!S16=0,"",'Pulje 8'!S16)</f>
        <v>354.57115509553188</v>
      </c>
      <c r="L98" s="48"/>
    </row>
    <row r="99" spans="1:12" ht="16">
      <c r="A99" s="54">
        <v>2</v>
      </c>
      <c r="B99" s="55" t="str">
        <f>IF('Pulje 8'!C15="","",'Pulje 8'!C15)</f>
        <v>+109</v>
      </c>
      <c r="C99" s="56">
        <f>IF('Pulje 8'!D15="","",'Pulje 8'!D15)</f>
        <v>109.08</v>
      </c>
      <c r="D99" s="55" t="str">
        <f>IF('Pulje 8'!E15="","",'Pulje 8'!E15)</f>
        <v>SM</v>
      </c>
      <c r="E99" s="57">
        <f>IF('Pulje 8'!F15="","",'Pulje 8'!F15)</f>
        <v>36416</v>
      </c>
      <c r="F99" s="58" t="str">
        <f>IF('Pulje 8'!H15="","",'Pulje 8'!H15)</f>
        <v>Vetle Andersen</v>
      </c>
      <c r="G99" s="58" t="str">
        <f>IF('Pulje 8'!I15="","",'Pulje 8'!I15)</f>
        <v>Larvik AK</v>
      </c>
      <c r="H99" s="59">
        <f>IF('Pulje 8'!P15=0,"",'Pulje 8'!P15)</f>
        <v>115</v>
      </c>
      <c r="I99" s="59">
        <f>IF('Pulje 8'!Q15=0,"",'Pulje 8'!Q15)</f>
        <v>150</v>
      </c>
      <c r="J99" s="59">
        <f>IF('Pulje 8'!R15=0,"",'Pulje 8'!R15)</f>
        <v>265</v>
      </c>
      <c r="K99" s="60">
        <f>IF('Pulje 8'!S15=0,"",'Pulje 8'!S15)</f>
        <v>293.84806380410959</v>
      </c>
      <c r="L99" s="48"/>
    </row>
    <row r="100" spans="1:12" ht="16">
      <c r="A100" s="54">
        <v>3</v>
      </c>
      <c r="B100" s="55" t="str">
        <f>IF('Pulje 8'!C14="","",'Pulje 8'!C14)</f>
        <v>+109</v>
      </c>
      <c r="C100" s="56">
        <f>IF('Pulje 8'!D14="","",'Pulje 8'!D14)</f>
        <v>130.52000000000001</v>
      </c>
      <c r="D100" s="55" t="str">
        <f>IF('Pulje 8'!E14="","",'Pulje 8'!E14)</f>
        <v>SM</v>
      </c>
      <c r="E100" s="57">
        <f>IF('Pulje 8'!F14="","",'Pulje 8'!F14)</f>
        <v>37123</v>
      </c>
      <c r="F100" s="58" t="str">
        <f>IF('Pulje 8'!H14="","",'Pulje 8'!H14)</f>
        <v>Arnes Hrnjic</v>
      </c>
      <c r="G100" s="58" t="str">
        <f>IF('Pulje 8'!I14="","",'Pulje 8'!I14)</f>
        <v>AK Bjørgvin</v>
      </c>
      <c r="H100" s="59">
        <f>IF('Pulje 8'!P14=0,"",'Pulje 8'!P14)</f>
        <v>118</v>
      </c>
      <c r="I100" s="59">
        <f>IF('Pulje 8'!Q14=0,"",'Pulje 8'!Q14)</f>
        <v>144</v>
      </c>
      <c r="J100" s="59">
        <f>IF('Pulje 8'!R14=0,"",'Pulje 8'!R14)</f>
        <v>262</v>
      </c>
      <c r="K100" s="60">
        <f>IF('Pulje 8'!S14=0,"",'Pulje 8'!S14)</f>
        <v>275.10409465028391</v>
      </c>
      <c r="L100" s="48"/>
    </row>
    <row r="101" spans="1:12" ht="16">
      <c r="A101" s="54">
        <v>4</v>
      </c>
      <c r="B101" s="55" t="str">
        <f>IF('Pulje 8'!C13="","",'Pulje 8'!C13)</f>
        <v>+109</v>
      </c>
      <c r="C101" s="56">
        <f>IF('Pulje 8'!D13="","",'Pulje 8'!D13)</f>
        <v>110.68</v>
      </c>
      <c r="D101" s="55" t="str">
        <f>IF('Pulje 8'!E13="","",'Pulje 8'!E13)</f>
        <v>SM</v>
      </c>
      <c r="E101" s="57">
        <f>IF('Pulje 8'!F13="","",'Pulje 8'!F13)</f>
        <v>37350</v>
      </c>
      <c r="F101" s="58" t="str">
        <f>IF('Pulje 8'!H13="","",'Pulje 8'!H13)</f>
        <v>Hans Gunnar Kvadsheim</v>
      </c>
      <c r="G101" s="58" t="str">
        <f>IF('Pulje 8'!I13="","",'Pulje 8'!I13)</f>
        <v>Vigrestad IK</v>
      </c>
      <c r="H101" s="59">
        <f>IF('Pulje 8'!P13=0,"",'Pulje 8'!P13)</f>
        <v>108</v>
      </c>
      <c r="I101" s="59">
        <f>IF('Pulje 8'!Q13=0,"",'Pulje 8'!Q13)</f>
        <v>140</v>
      </c>
      <c r="J101" s="59">
        <f>IF('Pulje 8'!R13=0,"",'Pulje 8'!R13)</f>
        <v>248</v>
      </c>
      <c r="K101" s="60">
        <f>IF('Pulje 8'!S13=0,"",'Pulje 8'!S13)</f>
        <v>273.57704576275381</v>
      </c>
      <c r="L101" s="48"/>
    </row>
  </sheetData>
  <sortState xmlns:xlrd2="http://schemas.microsoft.com/office/spreadsheetml/2017/richdata2" ref="A30:K39">
    <sortCondition descending="1" ref="J30:J39"/>
  </sortState>
  <mergeCells count="6">
    <mergeCell ref="A57:K57"/>
    <mergeCell ref="A1:K1"/>
    <mergeCell ref="A2:E2"/>
    <mergeCell ref="F2:G2"/>
    <mergeCell ref="A3:K3"/>
    <mergeCell ref="H2:K2"/>
  </mergeCells>
  <phoneticPr fontId="10" type="noConversion"/>
  <pageMargins left="0.75" right="0.75" top="1" bottom="1" header="0.5" footer="0.5"/>
  <pageSetup paperSize="9" scale="70" fitToHeight="0" orientation="portrait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Navngitte områder</vt:lpstr>
      </vt:variant>
      <vt:variant>
        <vt:i4>12</vt:i4>
      </vt:variant>
    </vt:vector>
  </HeadingPairs>
  <TitlesOfParts>
    <vt:vector size="23" baseType="lpstr">
      <vt:lpstr>Pulje 1</vt:lpstr>
      <vt:lpstr>Pulje 2</vt:lpstr>
      <vt:lpstr>Pulje 3</vt:lpstr>
      <vt:lpstr>Pulje 4</vt:lpstr>
      <vt:lpstr>Pulje 5</vt:lpstr>
      <vt:lpstr>Pulje 6</vt:lpstr>
      <vt:lpstr>Pulje 7</vt:lpstr>
      <vt:lpstr>Pulje 8</vt:lpstr>
      <vt:lpstr>Resultat NM Senior</vt:lpstr>
      <vt:lpstr>Resultat Kongepokal</vt:lpstr>
      <vt:lpstr>Meltzer-Faber</vt:lpstr>
      <vt:lpstr>'Pulje 1'!Utskriftsområde</vt:lpstr>
      <vt:lpstr>'Pulje 2'!Utskriftsområde</vt:lpstr>
      <vt:lpstr>'Pulje 3'!Utskriftsområde</vt:lpstr>
      <vt:lpstr>'Pulje 4'!Utskriftsområde</vt:lpstr>
      <vt:lpstr>'Pulje 5'!Utskriftsområde</vt:lpstr>
      <vt:lpstr>'Pulje 6'!Utskriftsområde</vt:lpstr>
      <vt:lpstr>'Pulje 7'!Utskriftsområde</vt:lpstr>
      <vt:lpstr>'Pulje 8'!Utskriftsområde</vt:lpstr>
      <vt:lpstr>'Resultat Kongepokal'!Utskriftsområde</vt:lpstr>
      <vt:lpstr>'Resultat NM Senior'!Utskriftsområde</vt:lpstr>
      <vt:lpstr>'Resultat Kongepokal'!Utskriftstitler</vt:lpstr>
      <vt:lpstr>'Resultat NM Senior'!Utskriftstitler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Bj. Hagenes Vigrestad IK</dc:creator>
  <cp:lastModifiedBy>Microsoft Office-bruker</cp:lastModifiedBy>
  <cp:lastPrinted>2023-03-05T12:19:23Z</cp:lastPrinted>
  <dcterms:created xsi:type="dcterms:W3CDTF">2001-08-31T20:44:44Z</dcterms:created>
  <dcterms:modified xsi:type="dcterms:W3CDTF">2023-03-05T13:10:16Z</dcterms:modified>
</cp:coreProperties>
</file>