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E60ED5F2-B2D4-A64F-A867-DBD69F02B0E4}" xr6:coauthVersionLast="47" xr6:coauthVersionMax="47" xr10:uidLastSave="{00000000-0000-0000-0000-000000000000}"/>
  <bookViews>
    <workbookView xWindow="34620" yWindow="-1320" windowWidth="29440" windowHeight="20300" firstSheet="7" activeTab="17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Res NM 5-kamp kategori" sheetId="8" r:id="rId8"/>
    <sheet name="Res NM 5-kamp ranking" sheetId="9" r:id="rId9"/>
    <sheet name="Res NC3 U og J" sheetId="10" r:id="rId10"/>
    <sheet name="Res NM 5-kamp lagfinale" sheetId="11" r:id="rId11"/>
    <sheet name="K1" sheetId="12" r:id="rId12"/>
    <sheet name="K2" sheetId="13" r:id="rId13"/>
    <sheet name="K3" sheetId="14" r:id="rId14"/>
    <sheet name="K4" sheetId="15" r:id="rId15"/>
    <sheet name="K5" sheetId="16" r:id="rId16"/>
    <sheet name="K6" sheetId="17" r:id="rId17"/>
    <sheet name="K7" sheetId="18" r:id="rId18"/>
    <sheet name="Meltzer-Faber" sheetId="19" state="hidden" r:id="rId19"/>
    <sheet name="Module1" sheetId="20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4" roundtripDataChecksum="Q3PC6+h+HLPB3/voIkx0FhypDCpdgLfz/MbcjnSwjKs="/>
    </ext>
  </extLst>
</workbook>
</file>

<file path=xl/calcChain.xml><?xml version="1.0" encoding="utf-8"?>
<calcChain xmlns="http://schemas.openxmlformats.org/spreadsheetml/2006/main">
  <c r="C36" i="18" l="1"/>
  <c r="N35" i="18"/>
  <c r="K35" i="18"/>
  <c r="G35" i="18"/>
  <c r="C35" i="18"/>
  <c r="B35" i="18"/>
  <c r="C34" i="18"/>
  <c r="N33" i="18"/>
  <c r="K33" i="18"/>
  <c r="G33" i="18"/>
  <c r="C33" i="18"/>
  <c r="B33" i="18"/>
  <c r="C32" i="18"/>
  <c r="N31" i="18"/>
  <c r="K31" i="18"/>
  <c r="G31" i="18"/>
  <c r="C31" i="18"/>
  <c r="C30" i="18"/>
  <c r="N29" i="18"/>
  <c r="K29" i="18"/>
  <c r="G29" i="18"/>
  <c r="C29" i="18"/>
  <c r="C28" i="18"/>
  <c r="N27" i="18"/>
  <c r="K27" i="18"/>
  <c r="G27" i="18"/>
  <c r="C27" i="18"/>
  <c r="C26" i="18"/>
  <c r="N25" i="18"/>
  <c r="K25" i="18"/>
  <c r="G25" i="18"/>
  <c r="C25" i="18"/>
  <c r="B25" i="18"/>
  <c r="C24" i="18"/>
  <c r="N23" i="18"/>
  <c r="K23" i="18"/>
  <c r="G23" i="18"/>
  <c r="C23" i="18"/>
  <c r="B23" i="18"/>
  <c r="C22" i="18"/>
  <c r="N21" i="18"/>
  <c r="K21" i="18"/>
  <c r="G21" i="18"/>
  <c r="C21" i="18"/>
  <c r="B21" i="18"/>
  <c r="C20" i="18"/>
  <c r="N19" i="18"/>
  <c r="K19" i="18"/>
  <c r="G19" i="18"/>
  <c r="C19" i="18"/>
  <c r="B19" i="18"/>
  <c r="C18" i="18"/>
  <c r="N17" i="18"/>
  <c r="K17" i="18"/>
  <c r="G17" i="18"/>
  <c r="C17" i="18"/>
  <c r="B17" i="18"/>
  <c r="C16" i="18"/>
  <c r="N15" i="18"/>
  <c r="K15" i="18"/>
  <c r="G15" i="18"/>
  <c r="C15" i="18"/>
  <c r="B15" i="18"/>
  <c r="C14" i="18"/>
  <c r="N13" i="18"/>
  <c r="K13" i="18"/>
  <c r="G13" i="18"/>
  <c r="C13" i="18"/>
  <c r="B13" i="18"/>
  <c r="C12" i="18"/>
  <c r="N11" i="18"/>
  <c r="K11" i="18"/>
  <c r="G11" i="18"/>
  <c r="C11" i="18"/>
  <c r="B11" i="18"/>
  <c r="C10" i="18"/>
  <c r="N9" i="18"/>
  <c r="K9" i="18"/>
  <c r="G9" i="18"/>
  <c r="C9" i="18"/>
  <c r="B9" i="18"/>
  <c r="C8" i="18"/>
  <c r="N7" i="18"/>
  <c r="K7" i="18"/>
  <c r="G7" i="18"/>
  <c r="C7" i="18"/>
  <c r="B7" i="18"/>
  <c r="F3" i="18"/>
  <c r="C3" i="18"/>
  <c r="C36" i="17"/>
  <c r="N35" i="17"/>
  <c r="K35" i="17"/>
  <c r="G35" i="17"/>
  <c r="C35" i="17"/>
  <c r="C34" i="17"/>
  <c r="N33" i="17"/>
  <c r="K33" i="17"/>
  <c r="G33" i="17"/>
  <c r="C33" i="17"/>
  <c r="C32" i="17"/>
  <c r="N31" i="17"/>
  <c r="K31" i="17"/>
  <c r="G31" i="17"/>
  <c r="C31" i="17"/>
  <c r="B31" i="17"/>
  <c r="C30" i="17"/>
  <c r="N29" i="17"/>
  <c r="K29" i="17"/>
  <c r="G29" i="17"/>
  <c r="C29" i="17"/>
  <c r="B29" i="17"/>
  <c r="C28" i="17"/>
  <c r="N27" i="17"/>
  <c r="K27" i="17"/>
  <c r="G27" i="17"/>
  <c r="C27" i="17"/>
  <c r="B27" i="17"/>
  <c r="C26" i="17"/>
  <c r="N25" i="17"/>
  <c r="K25" i="17"/>
  <c r="G25" i="17"/>
  <c r="C25" i="17"/>
  <c r="B25" i="17"/>
  <c r="C24" i="17"/>
  <c r="N23" i="17"/>
  <c r="K23" i="17"/>
  <c r="G23" i="17"/>
  <c r="C23" i="17"/>
  <c r="B23" i="17"/>
  <c r="C22" i="17"/>
  <c r="N21" i="17"/>
  <c r="K21" i="17"/>
  <c r="G21" i="17"/>
  <c r="C21" i="17"/>
  <c r="B21" i="17"/>
  <c r="C20" i="17"/>
  <c r="N19" i="17"/>
  <c r="K19" i="17"/>
  <c r="G19" i="17"/>
  <c r="C19" i="17"/>
  <c r="B19" i="17"/>
  <c r="C18" i="17"/>
  <c r="N17" i="17"/>
  <c r="K17" i="17"/>
  <c r="G17" i="17"/>
  <c r="C17" i="17"/>
  <c r="B17" i="17"/>
  <c r="C16" i="17"/>
  <c r="N15" i="17"/>
  <c r="K15" i="17"/>
  <c r="G15" i="17"/>
  <c r="C15" i="17"/>
  <c r="B15" i="17"/>
  <c r="C14" i="17"/>
  <c r="N13" i="17"/>
  <c r="K13" i="17"/>
  <c r="G13" i="17"/>
  <c r="C13" i="17"/>
  <c r="B13" i="17"/>
  <c r="C12" i="17"/>
  <c r="N11" i="17"/>
  <c r="K11" i="17"/>
  <c r="G11" i="17"/>
  <c r="C11" i="17"/>
  <c r="B11" i="17"/>
  <c r="C10" i="17"/>
  <c r="N9" i="17"/>
  <c r="K9" i="17"/>
  <c r="G9" i="17"/>
  <c r="C9" i="17"/>
  <c r="B9" i="17"/>
  <c r="C8" i="17"/>
  <c r="N7" i="17"/>
  <c r="K7" i="17"/>
  <c r="G7" i="17"/>
  <c r="C7" i="17"/>
  <c r="B7" i="17"/>
  <c r="F3" i="17"/>
  <c r="C3" i="17"/>
  <c r="C2" i="17"/>
  <c r="C36" i="16"/>
  <c r="N35" i="16"/>
  <c r="K35" i="16"/>
  <c r="G35" i="16"/>
  <c r="C35" i="16"/>
  <c r="B35" i="16"/>
  <c r="C34" i="16"/>
  <c r="N33" i="16"/>
  <c r="K33" i="16"/>
  <c r="G33" i="16"/>
  <c r="C33" i="16"/>
  <c r="B33" i="16"/>
  <c r="C32" i="16"/>
  <c r="N31" i="16"/>
  <c r="K31" i="16"/>
  <c r="G31" i="16"/>
  <c r="C31" i="16"/>
  <c r="B31" i="16"/>
  <c r="C30" i="16"/>
  <c r="N29" i="16"/>
  <c r="K29" i="16"/>
  <c r="G29" i="16"/>
  <c r="C29" i="16"/>
  <c r="B29" i="16"/>
  <c r="C28" i="16"/>
  <c r="N27" i="16"/>
  <c r="K27" i="16"/>
  <c r="G27" i="16"/>
  <c r="C27" i="16"/>
  <c r="B27" i="16"/>
  <c r="C26" i="16"/>
  <c r="N25" i="16"/>
  <c r="K25" i="16"/>
  <c r="G25" i="16"/>
  <c r="C25" i="16"/>
  <c r="B25" i="16"/>
  <c r="C24" i="16"/>
  <c r="N23" i="16"/>
  <c r="K23" i="16"/>
  <c r="G23" i="16"/>
  <c r="C23" i="16"/>
  <c r="B23" i="16"/>
  <c r="C22" i="16"/>
  <c r="N21" i="16"/>
  <c r="K21" i="16"/>
  <c r="G21" i="16"/>
  <c r="C21" i="16"/>
  <c r="B21" i="16"/>
  <c r="C20" i="16"/>
  <c r="N19" i="16"/>
  <c r="K19" i="16"/>
  <c r="G19" i="16"/>
  <c r="C19" i="16"/>
  <c r="B19" i="16"/>
  <c r="C18" i="16"/>
  <c r="N17" i="16"/>
  <c r="K17" i="16"/>
  <c r="G17" i="16"/>
  <c r="C17" i="16"/>
  <c r="B17" i="16"/>
  <c r="C16" i="16"/>
  <c r="N15" i="16"/>
  <c r="K15" i="16"/>
  <c r="G15" i="16"/>
  <c r="C15" i="16"/>
  <c r="B15" i="16"/>
  <c r="C14" i="16"/>
  <c r="N13" i="16"/>
  <c r="K13" i="16"/>
  <c r="G13" i="16"/>
  <c r="C13" i="16"/>
  <c r="B13" i="16"/>
  <c r="C12" i="16"/>
  <c r="N11" i="16"/>
  <c r="K11" i="16"/>
  <c r="G11" i="16"/>
  <c r="C11" i="16"/>
  <c r="B11" i="16"/>
  <c r="C10" i="16"/>
  <c r="N9" i="16"/>
  <c r="K9" i="16"/>
  <c r="G9" i="16"/>
  <c r="C9" i="16"/>
  <c r="B9" i="16"/>
  <c r="C8" i="16"/>
  <c r="N7" i="16"/>
  <c r="K7" i="16"/>
  <c r="G7" i="16"/>
  <c r="C7" i="16"/>
  <c r="B7" i="16"/>
  <c r="F3" i="16"/>
  <c r="C3" i="16"/>
  <c r="C2" i="16"/>
  <c r="C36" i="15"/>
  <c r="N35" i="15"/>
  <c r="K35" i="15"/>
  <c r="G35" i="15"/>
  <c r="C35" i="15"/>
  <c r="B35" i="15"/>
  <c r="C34" i="15"/>
  <c r="N33" i="15"/>
  <c r="K33" i="15"/>
  <c r="G33" i="15"/>
  <c r="C33" i="15"/>
  <c r="B33" i="15"/>
  <c r="C32" i="15"/>
  <c r="N31" i="15"/>
  <c r="K31" i="15"/>
  <c r="G31" i="15"/>
  <c r="C31" i="15"/>
  <c r="B31" i="15"/>
  <c r="C30" i="15"/>
  <c r="N29" i="15"/>
  <c r="K29" i="15"/>
  <c r="G29" i="15"/>
  <c r="C29" i="15"/>
  <c r="B29" i="15"/>
  <c r="C28" i="15"/>
  <c r="N27" i="15"/>
  <c r="K27" i="15"/>
  <c r="G27" i="15"/>
  <c r="C27" i="15"/>
  <c r="B27" i="15"/>
  <c r="C26" i="15"/>
  <c r="N25" i="15"/>
  <c r="K25" i="15"/>
  <c r="G25" i="15"/>
  <c r="C25" i="15"/>
  <c r="B25" i="15"/>
  <c r="C24" i="15"/>
  <c r="N23" i="15"/>
  <c r="K23" i="15"/>
  <c r="G23" i="15"/>
  <c r="C23" i="15"/>
  <c r="B23" i="15"/>
  <c r="C22" i="15"/>
  <c r="N21" i="15"/>
  <c r="K21" i="15"/>
  <c r="G21" i="15"/>
  <c r="C21" i="15"/>
  <c r="B21" i="15"/>
  <c r="C20" i="15"/>
  <c r="N19" i="15"/>
  <c r="K19" i="15"/>
  <c r="G19" i="15"/>
  <c r="C19" i="15"/>
  <c r="B19" i="15"/>
  <c r="C18" i="15"/>
  <c r="N17" i="15"/>
  <c r="K17" i="15"/>
  <c r="G17" i="15"/>
  <c r="C17" i="15"/>
  <c r="B17" i="15"/>
  <c r="C16" i="15"/>
  <c r="N15" i="15"/>
  <c r="K15" i="15"/>
  <c r="G15" i="15"/>
  <c r="C15" i="15"/>
  <c r="B15" i="15"/>
  <c r="C14" i="15"/>
  <c r="N13" i="15"/>
  <c r="K13" i="15"/>
  <c r="G13" i="15"/>
  <c r="C13" i="15"/>
  <c r="B13" i="15"/>
  <c r="C12" i="15"/>
  <c r="N11" i="15"/>
  <c r="K11" i="15"/>
  <c r="G11" i="15"/>
  <c r="C11" i="15"/>
  <c r="B11" i="15"/>
  <c r="C10" i="15"/>
  <c r="N9" i="15"/>
  <c r="K9" i="15"/>
  <c r="G9" i="15"/>
  <c r="C9" i="15"/>
  <c r="B9" i="15"/>
  <c r="C8" i="15"/>
  <c r="N7" i="15"/>
  <c r="K7" i="15"/>
  <c r="G7" i="15"/>
  <c r="C7" i="15"/>
  <c r="B7" i="15"/>
  <c r="F3" i="15"/>
  <c r="C3" i="15"/>
  <c r="C2" i="15"/>
  <c r="C36" i="14"/>
  <c r="N35" i="14"/>
  <c r="K35" i="14"/>
  <c r="G35" i="14"/>
  <c r="B35" i="14"/>
  <c r="N33" i="14"/>
  <c r="K33" i="14"/>
  <c r="G33" i="14"/>
  <c r="B33" i="14"/>
  <c r="C32" i="14"/>
  <c r="N31" i="14"/>
  <c r="K31" i="14"/>
  <c r="G31" i="14"/>
  <c r="C31" i="14"/>
  <c r="B31" i="14"/>
  <c r="C30" i="14"/>
  <c r="N29" i="14"/>
  <c r="K29" i="14"/>
  <c r="G29" i="14"/>
  <c r="C29" i="14"/>
  <c r="B29" i="14"/>
  <c r="C28" i="14"/>
  <c r="N27" i="14"/>
  <c r="K27" i="14"/>
  <c r="G27" i="14"/>
  <c r="C27" i="14"/>
  <c r="B27" i="14"/>
  <c r="C26" i="14"/>
  <c r="N25" i="14"/>
  <c r="K25" i="14"/>
  <c r="G25" i="14"/>
  <c r="C25" i="14"/>
  <c r="B25" i="14"/>
  <c r="C24" i="14"/>
  <c r="N23" i="14"/>
  <c r="K23" i="14"/>
  <c r="G23" i="14"/>
  <c r="C23" i="14"/>
  <c r="B23" i="14"/>
  <c r="C22" i="14"/>
  <c r="N21" i="14"/>
  <c r="K21" i="14"/>
  <c r="G21" i="14"/>
  <c r="C21" i="14"/>
  <c r="B21" i="14"/>
  <c r="C20" i="14"/>
  <c r="N19" i="14"/>
  <c r="K19" i="14"/>
  <c r="G19" i="14"/>
  <c r="C19" i="14"/>
  <c r="B19" i="14"/>
  <c r="C18" i="14"/>
  <c r="N17" i="14"/>
  <c r="K17" i="14"/>
  <c r="G17" i="14"/>
  <c r="C17" i="14"/>
  <c r="B17" i="14"/>
  <c r="C16" i="14"/>
  <c r="N15" i="14"/>
  <c r="K15" i="14"/>
  <c r="G15" i="14"/>
  <c r="C15" i="14"/>
  <c r="B15" i="14"/>
  <c r="C14" i="14"/>
  <c r="N13" i="14"/>
  <c r="K13" i="14"/>
  <c r="G13" i="14"/>
  <c r="C13" i="14"/>
  <c r="B13" i="14"/>
  <c r="C12" i="14"/>
  <c r="N11" i="14"/>
  <c r="K11" i="14"/>
  <c r="G11" i="14"/>
  <c r="C11" i="14"/>
  <c r="B11" i="14"/>
  <c r="C10" i="14"/>
  <c r="N9" i="14"/>
  <c r="K9" i="14"/>
  <c r="G9" i="14"/>
  <c r="C9" i="14"/>
  <c r="B9" i="14"/>
  <c r="C8" i="14"/>
  <c r="N7" i="14"/>
  <c r="K7" i="14"/>
  <c r="G7" i="14"/>
  <c r="C7" i="14"/>
  <c r="B7" i="14"/>
  <c r="F3" i="14"/>
  <c r="C3" i="14"/>
  <c r="C2" i="14"/>
  <c r="C36" i="13"/>
  <c r="N35" i="13"/>
  <c r="K35" i="13"/>
  <c r="G35" i="13"/>
  <c r="B35" i="13"/>
  <c r="N33" i="13"/>
  <c r="K33" i="13"/>
  <c r="G33" i="13"/>
  <c r="B33" i="13"/>
  <c r="C32" i="13"/>
  <c r="N31" i="13"/>
  <c r="K31" i="13"/>
  <c r="G31" i="13"/>
  <c r="C31" i="13"/>
  <c r="B31" i="13"/>
  <c r="C30" i="13"/>
  <c r="N29" i="13"/>
  <c r="K29" i="13"/>
  <c r="G29" i="13"/>
  <c r="C29" i="13"/>
  <c r="B29" i="13"/>
  <c r="C28" i="13"/>
  <c r="N27" i="13"/>
  <c r="K27" i="13"/>
  <c r="G27" i="13"/>
  <c r="C27" i="13"/>
  <c r="B27" i="13"/>
  <c r="C26" i="13"/>
  <c r="N25" i="13"/>
  <c r="K25" i="13"/>
  <c r="G25" i="13"/>
  <c r="C25" i="13"/>
  <c r="B25" i="13"/>
  <c r="C24" i="13"/>
  <c r="N23" i="13"/>
  <c r="K23" i="13"/>
  <c r="G23" i="13"/>
  <c r="C23" i="13"/>
  <c r="B23" i="13"/>
  <c r="C22" i="13"/>
  <c r="N21" i="13"/>
  <c r="K21" i="13"/>
  <c r="G21" i="13"/>
  <c r="C21" i="13"/>
  <c r="B21" i="13"/>
  <c r="C20" i="13"/>
  <c r="N19" i="13"/>
  <c r="K19" i="13"/>
  <c r="G19" i="13"/>
  <c r="C19" i="13"/>
  <c r="B19" i="13"/>
  <c r="C18" i="13"/>
  <c r="N17" i="13"/>
  <c r="K17" i="13"/>
  <c r="G17" i="13"/>
  <c r="C17" i="13"/>
  <c r="B17" i="13"/>
  <c r="C16" i="13"/>
  <c r="N15" i="13"/>
  <c r="K15" i="13"/>
  <c r="G15" i="13"/>
  <c r="C15" i="13"/>
  <c r="B15" i="13"/>
  <c r="C14" i="13"/>
  <c r="N13" i="13"/>
  <c r="K13" i="13"/>
  <c r="G13" i="13"/>
  <c r="C13" i="13"/>
  <c r="B13" i="13"/>
  <c r="C12" i="13"/>
  <c r="N11" i="13"/>
  <c r="K11" i="13"/>
  <c r="G11" i="13"/>
  <c r="C11" i="13"/>
  <c r="B11" i="13"/>
  <c r="C10" i="13"/>
  <c r="N9" i="13"/>
  <c r="K9" i="13"/>
  <c r="G9" i="13"/>
  <c r="C9" i="13"/>
  <c r="B9" i="13"/>
  <c r="C8" i="13"/>
  <c r="N7" i="13"/>
  <c r="K7" i="13"/>
  <c r="G7" i="13"/>
  <c r="C7" i="13"/>
  <c r="B7" i="13"/>
  <c r="F3" i="13"/>
  <c r="C3" i="13"/>
  <c r="C2" i="13"/>
  <c r="C36" i="12"/>
  <c r="N35" i="12"/>
  <c r="K35" i="12"/>
  <c r="G35" i="12"/>
  <c r="B35" i="12"/>
  <c r="C34" i="12"/>
  <c r="N33" i="12"/>
  <c r="K33" i="12"/>
  <c r="G33" i="12"/>
  <c r="B33" i="12"/>
  <c r="C32" i="12"/>
  <c r="N31" i="12"/>
  <c r="K31" i="12"/>
  <c r="G31" i="12"/>
  <c r="C31" i="12"/>
  <c r="B31" i="12"/>
  <c r="C30" i="12"/>
  <c r="N29" i="12"/>
  <c r="K29" i="12"/>
  <c r="G29" i="12"/>
  <c r="C29" i="12"/>
  <c r="B29" i="12"/>
  <c r="C28" i="12"/>
  <c r="N27" i="12"/>
  <c r="K27" i="12"/>
  <c r="G27" i="12"/>
  <c r="C27" i="12"/>
  <c r="B27" i="12"/>
  <c r="C26" i="12"/>
  <c r="N25" i="12"/>
  <c r="K25" i="12"/>
  <c r="G25" i="12"/>
  <c r="C25" i="12"/>
  <c r="B25" i="12"/>
  <c r="C24" i="12"/>
  <c r="N23" i="12"/>
  <c r="K23" i="12"/>
  <c r="G23" i="12"/>
  <c r="C23" i="12"/>
  <c r="B23" i="12"/>
  <c r="C22" i="12"/>
  <c r="N21" i="12"/>
  <c r="K21" i="12"/>
  <c r="G21" i="12"/>
  <c r="C21" i="12"/>
  <c r="B21" i="12"/>
  <c r="C20" i="12"/>
  <c r="N19" i="12"/>
  <c r="K19" i="12"/>
  <c r="G19" i="12"/>
  <c r="C19" i="12"/>
  <c r="B19" i="12"/>
  <c r="C18" i="12"/>
  <c r="N17" i="12"/>
  <c r="K17" i="12"/>
  <c r="G17" i="12"/>
  <c r="C17" i="12"/>
  <c r="B17" i="12"/>
  <c r="C16" i="12"/>
  <c r="N15" i="12"/>
  <c r="K15" i="12"/>
  <c r="G15" i="12"/>
  <c r="C15" i="12"/>
  <c r="B15" i="12"/>
  <c r="C14" i="12"/>
  <c r="N13" i="12"/>
  <c r="K13" i="12"/>
  <c r="G13" i="12"/>
  <c r="C13" i="12"/>
  <c r="B13" i="12"/>
  <c r="C12" i="12"/>
  <c r="N11" i="12"/>
  <c r="K11" i="12"/>
  <c r="G11" i="12"/>
  <c r="C11" i="12"/>
  <c r="B11" i="12"/>
  <c r="C10" i="12"/>
  <c r="N9" i="12"/>
  <c r="K9" i="12"/>
  <c r="G9" i="12"/>
  <c r="C9" i="12"/>
  <c r="B9" i="12"/>
  <c r="C8" i="12"/>
  <c r="N7" i="12"/>
  <c r="K7" i="12"/>
  <c r="G7" i="12"/>
  <c r="C7" i="12"/>
  <c r="B7" i="12"/>
  <c r="F3" i="12"/>
  <c r="C3" i="12"/>
  <c r="C2" i="12"/>
  <c r="G62" i="11"/>
  <c r="F62" i="11"/>
  <c r="E62" i="11"/>
  <c r="D62" i="11"/>
  <c r="C62" i="11"/>
  <c r="B62" i="11"/>
  <c r="G61" i="11"/>
  <c r="F61" i="11"/>
  <c r="E61" i="11"/>
  <c r="D61" i="11"/>
  <c r="C61" i="11"/>
  <c r="B61" i="11"/>
  <c r="G60" i="11"/>
  <c r="F60" i="11"/>
  <c r="E60" i="11"/>
  <c r="D60" i="11"/>
  <c r="C60" i="11"/>
  <c r="B60" i="11"/>
  <c r="G59" i="11"/>
  <c r="F59" i="11"/>
  <c r="E59" i="11"/>
  <c r="C59" i="11"/>
  <c r="B59" i="11"/>
  <c r="G54" i="11"/>
  <c r="F54" i="11"/>
  <c r="E54" i="11"/>
  <c r="D54" i="11"/>
  <c r="C54" i="11"/>
  <c r="B54" i="11"/>
  <c r="G53" i="11"/>
  <c r="F53" i="11"/>
  <c r="E53" i="11"/>
  <c r="D53" i="11"/>
  <c r="C53" i="11"/>
  <c r="B53" i="11"/>
  <c r="G52" i="11"/>
  <c r="F52" i="11"/>
  <c r="E52" i="11"/>
  <c r="D52" i="11"/>
  <c r="C52" i="11"/>
  <c r="B52" i="11"/>
  <c r="G49" i="11"/>
  <c r="F49" i="11"/>
  <c r="E49" i="11"/>
  <c r="D49" i="11"/>
  <c r="C49" i="11"/>
  <c r="B49" i="11"/>
  <c r="G48" i="11"/>
  <c r="F48" i="11"/>
  <c r="E48" i="11"/>
  <c r="D48" i="11"/>
  <c r="C48" i="11"/>
  <c r="B48" i="11"/>
  <c r="G47" i="11"/>
  <c r="F47" i="11"/>
  <c r="E47" i="11"/>
  <c r="D47" i="11"/>
  <c r="C47" i="11"/>
  <c r="B47" i="11"/>
  <c r="G46" i="11"/>
  <c r="F46" i="11"/>
  <c r="E46" i="11"/>
  <c r="D46" i="11"/>
  <c r="C46" i="11"/>
  <c r="B46" i="11"/>
  <c r="G43" i="11"/>
  <c r="F43" i="11"/>
  <c r="E43" i="11"/>
  <c r="D43" i="11"/>
  <c r="C43" i="11"/>
  <c r="B43" i="11"/>
  <c r="G42" i="11"/>
  <c r="F42" i="11"/>
  <c r="E42" i="11"/>
  <c r="D42" i="11"/>
  <c r="C42" i="11"/>
  <c r="B42" i="11"/>
  <c r="G41" i="11"/>
  <c r="F41" i="11"/>
  <c r="E41" i="11"/>
  <c r="D41" i="11"/>
  <c r="C41" i="11"/>
  <c r="B41" i="11"/>
  <c r="G40" i="11"/>
  <c r="F40" i="11"/>
  <c r="E40" i="11"/>
  <c r="D40" i="11"/>
  <c r="C40" i="11"/>
  <c r="B40" i="11"/>
  <c r="G37" i="11"/>
  <c r="F37" i="11"/>
  <c r="E37" i="11"/>
  <c r="D37" i="11"/>
  <c r="C37" i="11"/>
  <c r="B37" i="11"/>
  <c r="G36" i="11"/>
  <c r="F36" i="11"/>
  <c r="E36" i="11"/>
  <c r="D36" i="11"/>
  <c r="C36" i="11"/>
  <c r="B36" i="11"/>
  <c r="G35" i="11"/>
  <c r="F35" i="11"/>
  <c r="E35" i="11"/>
  <c r="D35" i="11"/>
  <c r="C35" i="11"/>
  <c r="B35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C27" i="11"/>
  <c r="B27" i="11"/>
  <c r="G24" i="11"/>
  <c r="F24" i="11"/>
  <c r="E24" i="11"/>
  <c r="D24" i="11"/>
  <c r="C24" i="11"/>
  <c r="B24" i="11"/>
  <c r="G23" i="11"/>
  <c r="F23" i="11"/>
  <c r="E23" i="11"/>
  <c r="D23" i="11"/>
  <c r="C23" i="11"/>
  <c r="B23" i="11"/>
  <c r="G22" i="11"/>
  <c r="F22" i="11"/>
  <c r="E22" i="11"/>
  <c r="D22" i="11"/>
  <c r="C22" i="11"/>
  <c r="B22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4" i="11"/>
  <c r="F14" i="11"/>
  <c r="E14" i="11"/>
  <c r="D14" i="11"/>
  <c r="C14" i="11"/>
  <c r="B14" i="11"/>
  <c r="G13" i="11"/>
  <c r="F13" i="11"/>
  <c r="E13" i="11"/>
  <c r="D13" i="11"/>
  <c r="C13" i="11"/>
  <c r="B13" i="11"/>
  <c r="G12" i="11"/>
  <c r="F12" i="11"/>
  <c r="E12" i="11"/>
  <c r="C12" i="11"/>
  <c r="B12" i="11"/>
  <c r="G11" i="11"/>
  <c r="F11" i="11"/>
  <c r="E11" i="11"/>
  <c r="D11" i="11"/>
  <c r="C11" i="11"/>
  <c r="B11" i="11"/>
  <c r="F2" i="11"/>
  <c r="A2" i="11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F2" i="10"/>
  <c r="A2" i="10"/>
  <c r="G83" i="9"/>
  <c r="F83" i="9"/>
  <c r="E83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G78" i="9"/>
  <c r="F78" i="9"/>
  <c r="E78" i="9"/>
  <c r="D78" i="9"/>
  <c r="C78" i="9"/>
  <c r="B78" i="9"/>
  <c r="G77" i="9"/>
  <c r="F77" i="9"/>
  <c r="E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9" i="9"/>
  <c r="F69" i="9"/>
  <c r="E69" i="9"/>
  <c r="D69" i="9"/>
  <c r="C69" i="9"/>
  <c r="B69" i="9"/>
  <c r="G68" i="9"/>
  <c r="F68" i="9"/>
  <c r="E68" i="9"/>
  <c r="D68" i="9"/>
  <c r="C68" i="9"/>
  <c r="B68" i="9"/>
  <c r="G67" i="9"/>
  <c r="F67" i="9"/>
  <c r="E67" i="9"/>
  <c r="D67" i="9"/>
  <c r="C67" i="9"/>
  <c r="B67" i="9"/>
  <c r="G66" i="9"/>
  <c r="F66" i="9"/>
  <c r="E66" i="9"/>
  <c r="D66" i="9"/>
  <c r="C66" i="9"/>
  <c r="B66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C58" i="9"/>
  <c r="B58" i="9"/>
  <c r="G57" i="9"/>
  <c r="F57" i="9"/>
  <c r="E57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G53" i="9"/>
  <c r="F53" i="9"/>
  <c r="E53" i="9"/>
  <c r="D53" i="9"/>
  <c r="C53" i="9"/>
  <c r="B53" i="9"/>
  <c r="G52" i="9"/>
  <c r="F52" i="9"/>
  <c r="E52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G49" i="9"/>
  <c r="F49" i="9"/>
  <c r="E49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G46" i="9"/>
  <c r="F46" i="9"/>
  <c r="E46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0" i="9"/>
  <c r="F40" i="9"/>
  <c r="E40" i="9"/>
  <c r="D40" i="9"/>
  <c r="C40" i="9"/>
  <c r="B40" i="9"/>
  <c r="L39" i="9"/>
  <c r="G39" i="9"/>
  <c r="F39" i="9"/>
  <c r="E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G32" i="9"/>
  <c r="F32" i="9"/>
  <c r="E32" i="9"/>
  <c r="D32" i="9"/>
  <c r="C32" i="9"/>
  <c r="B32" i="9"/>
  <c r="G31" i="9"/>
  <c r="F31" i="9"/>
  <c r="E31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  <c r="G25" i="9"/>
  <c r="F25" i="9"/>
  <c r="E25" i="9"/>
  <c r="D25" i="9"/>
  <c r="C25" i="9"/>
  <c r="B25" i="9"/>
  <c r="G24" i="9"/>
  <c r="F24" i="9"/>
  <c r="E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G21" i="9"/>
  <c r="F21" i="9"/>
  <c r="E21" i="9"/>
  <c r="D21" i="9"/>
  <c r="C21" i="9"/>
  <c r="B21" i="9"/>
  <c r="G20" i="9"/>
  <c r="F20" i="9"/>
  <c r="E20" i="9"/>
  <c r="D20" i="9"/>
  <c r="C20" i="9"/>
  <c r="B20" i="9"/>
  <c r="G19" i="9"/>
  <c r="F19" i="9"/>
  <c r="E19" i="9"/>
  <c r="D19" i="9"/>
  <c r="C19" i="9"/>
  <c r="B19" i="9"/>
  <c r="G18" i="9"/>
  <c r="F18" i="9"/>
  <c r="E18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K14" i="9"/>
  <c r="G14" i="9"/>
  <c r="F14" i="9"/>
  <c r="E14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F2" i="9"/>
  <c r="A2" i="9"/>
  <c r="G93" i="8"/>
  <c r="F93" i="8"/>
  <c r="E93" i="8"/>
  <c r="C93" i="8"/>
  <c r="B93" i="8"/>
  <c r="G92" i="8"/>
  <c r="F92" i="8"/>
  <c r="E92" i="8"/>
  <c r="C92" i="8"/>
  <c r="B92" i="8"/>
  <c r="G90" i="8"/>
  <c r="F90" i="8"/>
  <c r="E90" i="8"/>
  <c r="D90" i="8"/>
  <c r="C90" i="8"/>
  <c r="B90" i="8"/>
  <c r="G89" i="8"/>
  <c r="F89" i="8"/>
  <c r="E89" i="8"/>
  <c r="D89" i="8"/>
  <c r="C89" i="8"/>
  <c r="B89" i="8"/>
  <c r="G88" i="8"/>
  <c r="F88" i="8"/>
  <c r="E88" i="8"/>
  <c r="D88" i="8"/>
  <c r="C88" i="8"/>
  <c r="B88" i="8"/>
  <c r="G87" i="8"/>
  <c r="F87" i="8"/>
  <c r="E87" i="8"/>
  <c r="D87" i="8"/>
  <c r="C87" i="8"/>
  <c r="B87" i="8"/>
  <c r="G86" i="8"/>
  <c r="F86" i="8"/>
  <c r="E86" i="8"/>
  <c r="D86" i="8"/>
  <c r="C86" i="8"/>
  <c r="B86" i="8"/>
  <c r="G84" i="8"/>
  <c r="F84" i="8"/>
  <c r="E84" i="8"/>
  <c r="D84" i="8"/>
  <c r="C84" i="8"/>
  <c r="B84" i="8"/>
  <c r="G83" i="8"/>
  <c r="F83" i="8"/>
  <c r="E83" i="8"/>
  <c r="D83" i="8"/>
  <c r="C83" i="8"/>
  <c r="B83" i="8"/>
  <c r="G82" i="8"/>
  <c r="F82" i="8"/>
  <c r="E82" i="8"/>
  <c r="D82" i="8"/>
  <c r="C82" i="8"/>
  <c r="B82" i="8"/>
  <c r="G81" i="8"/>
  <c r="F81" i="8"/>
  <c r="E81" i="8"/>
  <c r="D81" i="8"/>
  <c r="C81" i="8"/>
  <c r="B81" i="8"/>
  <c r="G80" i="8"/>
  <c r="F80" i="8"/>
  <c r="E80" i="8"/>
  <c r="D80" i="8"/>
  <c r="C80" i="8"/>
  <c r="B80" i="8"/>
  <c r="G79" i="8"/>
  <c r="F79" i="8"/>
  <c r="E79" i="8"/>
  <c r="D79" i="8"/>
  <c r="C79" i="8"/>
  <c r="B79" i="8"/>
  <c r="G77" i="8"/>
  <c r="F77" i="8"/>
  <c r="E77" i="8"/>
  <c r="D77" i="8"/>
  <c r="C77" i="8"/>
  <c r="B77" i="8"/>
  <c r="G76" i="8"/>
  <c r="F76" i="8"/>
  <c r="E76" i="8"/>
  <c r="D76" i="8"/>
  <c r="C76" i="8"/>
  <c r="B76" i="8"/>
  <c r="G75" i="8"/>
  <c r="F75" i="8"/>
  <c r="E75" i="8"/>
  <c r="D75" i="8"/>
  <c r="C75" i="8"/>
  <c r="B75" i="8"/>
  <c r="G74" i="8"/>
  <c r="F74" i="8"/>
  <c r="E74" i="8"/>
  <c r="D74" i="8"/>
  <c r="C74" i="8"/>
  <c r="B74" i="8"/>
  <c r="G73" i="8"/>
  <c r="F73" i="8"/>
  <c r="E73" i="8"/>
  <c r="D73" i="8"/>
  <c r="C73" i="8"/>
  <c r="B73" i="8"/>
  <c r="G72" i="8"/>
  <c r="F72" i="8"/>
  <c r="E72" i="8"/>
  <c r="D72" i="8"/>
  <c r="C72" i="8"/>
  <c r="B72" i="8"/>
  <c r="G71" i="8"/>
  <c r="F71" i="8"/>
  <c r="E71" i="8"/>
  <c r="D71" i="8"/>
  <c r="C71" i="8"/>
  <c r="B71" i="8"/>
  <c r="G70" i="8"/>
  <c r="F70" i="8"/>
  <c r="E70" i="8"/>
  <c r="D70" i="8"/>
  <c r="C70" i="8"/>
  <c r="B70" i="8"/>
  <c r="G69" i="8"/>
  <c r="F69" i="8"/>
  <c r="E69" i="8"/>
  <c r="D69" i="8"/>
  <c r="C69" i="8"/>
  <c r="B69" i="8"/>
  <c r="G68" i="8"/>
  <c r="F68" i="8"/>
  <c r="E68" i="8"/>
  <c r="D68" i="8"/>
  <c r="C68" i="8"/>
  <c r="B68" i="8"/>
  <c r="G67" i="8"/>
  <c r="F67" i="8"/>
  <c r="E67" i="8"/>
  <c r="D67" i="8"/>
  <c r="C67" i="8"/>
  <c r="B67" i="8"/>
  <c r="G66" i="8"/>
  <c r="F66" i="8"/>
  <c r="E66" i="8"/>
  <c r="D66" i="8"/>
  <c r="C66" i="8"/>
  <c r="B66" i="8"/>
  <c r="G65" i="8"/>
  <c r="F65" i="8"/>
  <c r="E65" i="8"/>
  <c r="D65" i="8"/>
  <c r="C65" i="8"/>
  <c r="B65" i="8"/>
  <c r="L64" i="8"/>
  <c r="K64" i="8"/>
  <c r="J64" i="8"/>
  <c r="I64" i="8"/>
  <c r="H64" i="8"/>
  <c r="G64" i="8"/>
  <c r="F64" i="8"/>
  <c r="E64" i="8"/>
  <c r="D64" i="8"/>
  <c r="C64" i="8"/>
  <c r="B64" i="8"/>
  <c r="G63" i="8"/>
  <c r="F63" i="8"/>
  <c r="E63" i="8"/>
  <c r="D63" i="8"/>
  <c r="C63" i="8"/>
  <c r="B63" i="8"/>
  <c r="G62" i="8"/>
  <c r="F62" i="8"/>
  <c r="E62" i="8"/>
  <c r="D62" i="8"/>
  <c r="C62" i="8"/>
  <c r="B62" i="8"/>
  <c r="G61" i="8"/>
  <c r="F61" i="8"/>
  <c r="E61" i="8"/>
  <c r="D61" i="8"/>
  <c r="C61" i="8"/>
  <c r="B61" i="8"/>
  <c r="G60" i="8"/>
  <c r="F60" i="8"/>
  <c r="E60" i="8"/>
  <c r="D60" i="8"/>
  <c r="C60" i="8"/>
  <c r="B60" i="8"/>
  <c r="G59" i="8"/>
  <c r="F59" i="8"/>
  <c r="E59" i="8"/>
  <c r="D59" i="8"/>
  <c r="C59" i="8"/>
  <c r="B59" i="8"/>
  <c r="G58" i="8"/>
  <c r="F58" i="8"/>
  <c r="E58" i="8"/>
  <c r="D58" i="8"/>
  <c r="C58" i="8"/>
  <c r="B58" i="8"/>
  <c r="G57" i="8"/>
  <c r="F57" i="8"/>
  <c r="E57" i="8"/>
  <c r="D57" i="8"/>
  <c r="C57" i="8"/>
  <c r="B57" i="8"/>
  <c r="G56" i="8"/>
  <c r="F56" i="8"/>
  <c r="E56" i="8"/>
  <c r="D56" i="8"/>
  <c r="C56" i="8"/>
  <c r="B56" i="8"/>
  <c r="G55" i="8"/>
  <c r="F55" i="8"/>
  <c r="E55" i="8"/>
  <c r="D55" i="8"/>
  <c r="C55" i="8"/>
  <c r="B55" i="8"/>
  <c r="G54" i="8"/>
  <c r="F54" i="8"/>
  <c r="E54" i="8"/>
  <c r="D54" i="8"/>
  <c r="C54" i="8"/>
  <c r="B54" i="8"/>
  <c r="G53" i="8"/>
  <c r="F53" i="8"/>
  <c r="E53" i="8"/>
  <c r="D53" i="8"/>
  <c r="C53" i="8"/>
  <c r="B53" i="8"/>
  <c r="G52" i="8"/>
  <c r="F52" i="8"/>
  <c r="E52" i="8"/>
  <c r="D52" i="8"/>
  <c r="C52" i="8"/>
  <c r="B52" i="8"/>
  <c r="G51" i="8"/>
  <c r="F51" i="8"/>
  <c r="E51" i="8"/>
  <c r="D51" i="8"/>
  <c r="C51" i="8"/>
  <c r="B51" i="8"/>
  <c r="G50" i="8"/>
  <c r="F50" i="8"/>
  <c r="E50" i="8"/>
  <c r="D50" i="8"/>
  <c r="C50" i="8"/>
  <c r="B50" i="8"/>
  <c r="G49" i="8"/>
  <c r="F49" i="8"/>
  <c r="E49" i="8"/>
  <c r="D49" i="8"/>
  <c r="C49" i="8"/>
  <c r="B49" i="8"/>
  <c r="G48" i="8"/>
  <c r="F48" i="8"/>
  <c r="E48" i="8"/>
  <c r="D48" i="8"/>
  <c r="C48" i="8"/>
  <c r="B48" i="8"/>
  <c r="G45" i="8"/>
  <c r="F45" i="8"/>
  <c r="E45" i="8"/>
  <c r="C45" i="8"/>
  <c r="B45" i="8"/>
  <c r="G44" i="8"/>
  <c r="F44" i="8"/>
  <c r="E44" i="8"/>
  <c r="C44" i="8"/>
  <c r="B44" i="8"/>
  <c r="K43" i="8"/>
  <c r="J43" i="8"/>
  <c r="G43" i="8"/>
  <c r="F43" i="8"/>
  <c r="E43" i="8"/>
  <c r="D43" i="8"/>
  <c r="C43" i="8"/>
  <c r="B43" i="8"/>
  <c r="G41" i="8"/>
  <c r="F41" i="8"/>
  <c r="E41" i="8"/>
  <c r="D41" i="8"/>
  <c r="C41" i="8"/>
  <c r="B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37" i="8"/>
  <c r="F37" i="8"/>
  <c r="E37" i="8"/>
  <c r="D37" i="8"/>
  <c r="C37" i="8"/>
  <c r="B37" i="8"/>
  <c r="G36" i="8"/>
  <c r="F36" i="8"/>
  <c r="E36" i="8"/>
  <c r="D36" i="8"/>
  <c r="C36" i="8"/>
  <c r="B36" i="8"/>
  <c r="G35" i="8"/>
  <c r="F35" i="8"/>
  <c r="E35" i="8"/>
  <c r="D35" i="8"/>
  <c r="C35" i="8"/>
  <c r="B35" i="8"/>
  <c r="G34" i="8"/>
  <c r="F34" i="8"/>
  <c r="E34" i="8"/>
  <c r="D34" i="8"/>
  <c r="C34" i="8"/>
  <c r="B34" i="8"/>
  <c r="G32" i="8"/>
  <c r="F32" i="8"/>
  <c r="E32" i="8"/>
  <c r="D32" i="8"/>
  <c r="C32" i="8"/>
  <c r="B32" i="8"/>
  <c r="G31" i="8"/>
  <c r="F31" i="8"/>
  <c r="E31" i="8"/>
  <c r="D31" i="8"/>
  <c r="C31" i="8"/>
  <c r="B31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5" i="8"/>
  <c r="F15" i="8"/>
  <c r="E15" i="8"/>
  <c r="D15" i="8"/>
  <c r="C15" i="8"/>
  <c r="B15" i="8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M11" i="8"/>
  <c r="L11" i="8"/>
  <c r="K11" i="8"/>
  <c r="J11" i="8"/>
  <c r="I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F2" i="8"/>
  <c r="A2" i="8"/>
  <c r="X38" i="7"/>
  <c r="W38" i="7"/>
  <c r="AJ37" i="7"/>
  <c r="AF37" i="7"/>
  <c r="AH37" i="7" s="1"/>
  <c r="AE37" i="7"/>
  <c r="Z37" i="7" s="1"/>
  <c r="AD37" i="7"/>
  <c r="AI37" i="7" s="1"/>
  <c r="AC37" i="7"/>
  <c r="X37" i="7"/>
  <c r="W37" i="7"/>
  <c r="V37" i="7"/>
  <c r="V38" i="7" s="1"/>
  <c r="Y38" i="7" s="1"/>
  <c r="U37" i="7"/>
  <c r="S37" i="7"/>
  <c r="T37" i="7" s="1"/>
  <c r="S38" i="7" s="1"/>
  <c r="R37" i="7"/>
  <c r="Q37" i="7"/>
  <c r="X36" i="7"/>
  <c r="W36" i="7"/>
  <c r="V36" i="7"/>
  <c r="Y36" i="7" s="1"/>
  <c r="AJ35" i="7"/>
  <c r="AD35" i="7"/>
  <c r="AI35" i="7" s="1"/>
  <c r="AC35" i="7"/>
  <c r="AE35" i="7" s="1"/>
  <c r="X35" i="7"/>
  <c r="W35" i="7"/>
  <c r="V35" i="7"/>
  <c r="S35" i="7"/>
  <c r="T35" i="7" s="1"/>
  <c r="S36" i="7" s="1"/>
  <c r="R35" i="7"/>
  <c r="Q35" i="7"/>
  <c r="V34" i="7"/>
  <c r="AJ33" i="7"/>
  <c r="W34" i="7" s="1"/>
  <c r="AD33" i="7"/>
  <c r="AC33" i="7"/>
  <c r="AE33" i="7" s="1"/>
  <c r="X33" i="7"/>
  <c r="X34" i="7" s="1"/>
  <c r="W33" i="7"/>
  <c r="K39" i="9" s="1"/>
  <c r="V33" i="7"/>
  <c r="J39" i="9" s="1"/>
  <c r="S33" i="7"/>
  <c r="R33" i="7"/>
  <c r="I39" i="9" s="1"/>
  <c r="Q33" i="7"/>
  <c r="H45" i="8" s="1"/>
  <c r="F33" i="7"/>
  <c r="V32" i="7"/>
  <c r="AJ31" i="7"/>
  <c r="W32" i="7" s="1"/>
  <c r="AD31" i="7"/>
  <c r="AC31" i="7"/>
  <c r="AE31" i="7" s="1"/>
  <c r="X31" i="7"/>
  <c r="W31" i="7"/>
  <c r="V31" i="7"/>
  <c r="R31" i="7"/>
  <c r="Q31" i="7"/>
  <c r="F31" i="7"/>
  <c r="V30" i="7"/>
  <c r="AJ29" i="7"/>
  <c r="W30" i="7" s="1"/>
  <c r="AD29" i="7"/>
  <c r="AC29" i="7"/>
  <c r="AE29" i="7" s="1"/>
  <c r="X29" i="7"/>
  <c r="W29" i="7"/>
  <c r="V29" i="7"/>
  <c r="R29" i="7"/>
  <c r="Q29" i="7"/>
  <c r="F29" i="7"/>
  <c r="V28" i="7"/>
  <c r="AJ27" i="7"/>
  <c r="W28" i="7" s="1"/>
  <c r="AD27" i="7"/>
  <c r="AC27" i="7"/>
  <c r="AE27" i="7" s="1"/>
  <c r="X27" i="7"/>
  <c r="W27" i="7"/>
  <c r="K36" i="8" s="1"/>
  <c r="V27" i="7"/>
  <c r="J23" i="11" s="1"/>
  <c r="R27" i="7"/>
  <c r="Q27" i="7"/>
  <c r="V26" i="7"/>
  <c r="AJ25" i="7"/>
  <c r="AD25" i="7"/>
  <c r="AC25" i="7"/>
  <c r="AE25" i="7" s="1"/>
  <c r="X25" i="7"/>
  <c r="W25" i="7"/>
  <c r="V25" i="7"/>
  <c r="R25" i="7"/>
  <c r="Q25" i="7"/>
  <c r="AJ23" i="7"/>
  <c r="AD23" i="7"/>
  <c r="AC23" i="7"/>
  <c r="AE23" i="7" s="1"/>
  <c r="X23" i="7"/>
  <c r="X24" i="7" s="1"/>
  <c r="W23" i="7"/>
  <c r="V23" i="7"/>
  <c r="R23" i="7"/>
  <c r="I41" i="8" s="1"/>
  <c r="Q23" i="7"/>
  <c r="H30" i="11" s="1"/>
  <c r="X22" i="7"/>
  <c r="W22" i="7"/>
  <c r="AJ21" i="7"/>
  <c r="AF21" i="7"/>
  <c r="AH21" i="7" s="1"/>
  <c r="AE21" i="7"/>
  <c r="AD21" i="7"/>
  <c r="AI21" i="7" s="1"/>
  <c r="AC21" i="7"/>
  <c r="X21" i="7"/>
  <c r="W21" i="7"/>
  <c r="V21" i="7"/>
  <c r="V22" i="7" s="1"/>
  <c r="T21" i="7"/>
  <c r="S22" i="7" s="1"/>
  <c r="S21" i="7"/>
  <c r="R21" i="7"/>
  <c r="Q21" i="7"/>
  <c r="X20" i="7"/>
  <c r="W20" i="7"/>
  <c r="V20" i="7"/>
  <c r="AJ19" i="7"/>
  <c r="AE19" i="7"/>
  <c r="AD19" i="7"/>
  <c r="AI19" i="7" s="1"/>
  <c r="AC19" i="7"/>
  <c r="X19" i="7"/>
  <c r="W19" i="7"/>
  <c r="V19" i="7"/>
  <c r="R19" i="7"/>
  <c r="Q19" i="7"/>
  <c r="S19" i="7" s="1"/>
  <c r="T19" i="7" s="1"/>
  <c r="S20" i="7" s="1"/>
  <c r="V18" i="7"/>
  <c r="AJ17" i="7"/>
  <c r="AD17" i="7"/>
  <c r="AC17" i="7"/>
  <c r="AE17" i="7" s="1"/>
  <c r="X17" i="7"/>
  <c r="W17" i="7"/>
  <c r="V17" i="7"/>
  <c r="R17" i="7"/>
  <c r="Q17" i="7"/>
  <c r="AJ15" i="7"/>
  <c r="AD15" i="7"/>
  <c r="AC15" i="7"/>
  <c r="AE15" i="7" s="1"/>
  <c r="X15" i="7"/>
  <c r="W15" i="7"/>
  <c r="V15" i="7"/>
  <c r="R15" i="7"/>
  <c r="Q15" i="7"/>
  <c r="X14" i="7"/>
  <c r="W14" i="7"/>
  <c r="AJ13" i="7"/>
  <c r="AE13" i="7"/>
  <c r="AD13" i="7"/>
  <c r="AC13" i="7"/>
  <c r="X13" i="7"/>
  <c r="W13" i="7"/>
  <c r="K29" i="9" s="1"/>
  <c r="V13" i="7"/>
  <c r="V14" i="7" s="1"/>
  <c r="Y14" i="7" s="1"/>
  <c r="R13" i="7"/>
  <c r="Q13" i="7"/>
  <c r="X12" i="7"/>
  <c r="AJ11" i="7"/>
  <c r="W12" i="7" s="1"/>
  <c r="AD11" i="7"/>
  <c r="AC11" i="7"/>
  <c r="AE11" i="7" s="1"/>
  <c r="X11" i="7"/>
  <c r="W11" i="7"/>
  <c r="V11" i="7"/>
  <c r="T11" i="7"/>
  <c r="S12" i="7" s="1"/>
  <c r="S11" i="7"/>
  <c r="R11" i="7"/>
  <c r="Q11" i="7"/>
  <c r="AJ9" i="7"/>
  <c r="AD9" i="7"/>
  <c r="AC9" i="7"/>
  <c r="AE9" i="7" s="1"/>
  <c r="X9" i="7"/>
  <c r="W9" i="7"/>
  <c r="V9" i="7"/>
  <c r="R9" i="7"/>
  <c r="Q9" i="7"/>
  <c r="V38" i="6"/>
  <c r="AJ37" i="6"/>
  <c r="AD37" i="6"/>
  <c r="AC37" i="6"/>
  <c r="AE37" i="6" s="1"/>
  <c r="X37" i="6"/>
  <c r="W37" i="6"/>
  <c r="V37" i="6"/>
  <c r="R37" i="6"/>
  <c r="Q37" i="6"/>
  <c r="F37" i="6"/>
  <c r="AJ35" i="6"/>
  <c r="AH35" i="6"/>
  <c r="AF35" i="6"/>
  <c r="AG35" i="6" s="1"/>
  <c r="AI35" i="6" s="1"/>
  <c r="U35" i="6" s="1"/>
  <c r="AD35" i="6"/>
  <c r="AC35" i="6"/>
  <c r="AE35" i="6" s="1"/>
  <c r="X35" i="6"/>
  <c r="X36" i="6" s="1"/>
  <c r="W35" i="6"/>
  <c r="V35" i="6"/>
  <c r="S35" i="6"/>
  <c r="T35" i="6" s="1"/>
  <c r="S36" i="6" s="1"/>
  <c r="R35" i="6"/>
  <c r="Q35" i="6"/>
  <c r="F35" i="6"/>
  <c r="Y34" i="6"/>
  <c r="V34" i="6"/>
  <c r="AJ33" i="6"/>
  <c r="AD33" i="6"/>
  <c r="AI33" i="6" s="1"/>
  <c r="AC33" i="6"/>
  <c r="AE33" i="6" s="1"/>
  <c r="X33" i="6"/>
  <c r="X34" i="6" s="1"/>
  <c r="W33" i="6"/>
  <c r="W34" i="6" s="1"/>
  <c r="V33" i="6"/>
  <c r="R33" i="6"/>
  <c r="Q33" i="6"/>
  <c r="S33" i="6" s="1"/>
  <c r="T33" i="6" s="1"/>
  <c r="S34" i="6" s="1"/>
  <c r="X32" i="6"/>
  <c r="AJ31" i="6"/>
  <c r="AF31" i="6"/>
  <c r="AE31" i="6"/>
  <c r="AD31" i="6"/>
  <c r="AC31" i="6"/>
  <c r="X31" i="6"/>
  <c r="W31" i="6"/>
  <c r="V31" i="6"/>
  <c r="T31" i="6"/>
  <c r="S32" i="6" s="1"/>
  <c r="S31" i="6"/>
  <c r="R31" i="6"/>
  <c r="Q31" i="6"/>
  <c r="H60" i="9" s="1"/>
  <c r="X30" i="6"/>
  <c r="Y30" i="6" s="1"/>
  <c r="W30" i="6"/>
  <c r="V30" i="6"/>
  <c r="AJ29" i="6"/>
  <c r="AD29" i="6"/>
  <c r="AC29" i="6"/>
  <c r="AE29" i="6" s="1"/>
  <c r="X29" i="6"/>
  <c r="W29" i="6"/>
  <c r="V29" i="6"/>
  <c r="R29" i="6"/>
  <c r="Q29" i="6"/>
  <c r="V28" i="6"/>
  <c r="AJ27" i="6"/>
  <c r="W28" i="6" s="1"/>
  <c r="AD27" i="6"/>
  <c r="AC27" i="6"/>
  <c r="AE27" i="6" s="1"/>
  <c r="X27" i="6"/>
  <c r="W27" i="6"/>
  <c r="V27" i="6"/>
  <c r="R27" i="6"/>
  <c r="Q27" i="6"/>
  <c r="X26" i="6"/>
  <c r="W26" i="6"/>
  <c r="AJ25" i="6"/>
  <c r="AE25" i="6"/>
  <c r="AD25" i="6"/>
  <c r="AC25" i="6"/>
  <c r="X25" i="6"/>
  <c r="W25" i="6"/>
  <c r="V25" i="6"/>
  <c r="R25" i="6"/>
  <c r="Q25" i="6"/>
  <c r="AJ23" i="6"/>
  <c r="AD23" i="6"/>
  <c r="AC23" i="6"/>
  <c r="AE23" i="6" s="1"/>
  <c r="X23" i="6"/>
  <c r="W23" i="6"/>
  <c r="V23" i="6"/>
  <c r="R23" i="6"/>
  <c r="Q23" i="6"/>
  <c r="X22" i="6"/>
  <c r="W22" i="6"/>
  <c r="Y22" i="6" s="1"/>
  <c r="V22" i="6"/>
  <c r="AJ21" i="6"/>
  <c r="AE21" i="6"/>
  <c r="AF21" i="6" s="1"/>
  <c r="AD21" i="6"/>
  <c r="AI21" i="6" s="1"/>
  <c r="AC21" i="6"/>
  <c r="X21" i="6"/>
  <c r="W21" i="6"/>
  <c r="V21" i="6"/>
  <c r="S21" i="6"/>
  <c r="T21" i="6" s="1"/>
  <c r="S22" i="6" s="1"/>
  <c r="R21" i="6"/>
  <c r="Q21" i="6"/>
  <c r="W20" i="6"/>
  <c r="V20" i="6"/>
  <c r="AJ19" i="6"/>
  <c r="AD19" i="6"/>
  <c r="AC19" i="6"/>
  <c r="AE19" i="6" s="1"/>
  <c r="X19" i="6"/>
  <c r="W19" i="6"/>
  <c r="K67" i="9" s="1"/>
  <c r="V19" i="6"/>
  <c r="R19" i="6"/>
  <c r="Q19" i="6"/>
  <c r="C19" i="6"/>
  <c r="X18" i="6"/>
  <c r="V18" i="6"/>
  <c r="AJ17" i="6"/>
  <c r="AF17" i="6"/>
  <c r="AH17" i="6" s="1"/>
  <c r="AE17" i="6"/>
  <c r="AD17" i="6"/>
  <c r="AC17" i="6"/>
  <c r="X17" i="6"/>
  <c r="W17" i="6"/>
  <c r="V17" i="6"/>
  <c r="T17" i="6"/>
  <c r="S18" i="6" s="1"/>
  <c r="S17" i="6"/>
  <c r="R17" i="6"/>
  <c r="Q17" i="6"/>
  <c r="W16" i="6"/>
  <c r="V16" i="6"/>
  <c r="AJ15" i="6"/>
  <c r="AD15" i="6"/>
  <c r="AC15" i="6"/>
  <c r="AE15" i="6" s="1"/>
  <c r="X15" i="6"/>
  <c r="W15" i="6"/>
  <c r="V15" i="6"/>
  <c r="R15" i="6"/>
  <c r="Q15" i="6"/>
  <c r="X14" i="6"/>
  <c r="AJ13" i="6"/>
  <c r="AH13" i="6"/>
  <c r="AF13" i="6"/>
  <c r="AG13" i="6" s="1"/>
  <c r="AI13" i="6" s="1"/>
  <c r="AE13" i="6"/>
  <c r="AD13" i="6"/>
  <c r="AC13" i="6"/>
  <c r="X13" i="6"/>
  <c r="W13" i="6"/>
  <c r="V13" i="6"/>
  <c r="T13" i="6"/>
  <c r="S14" i="6" s="1"/>
  <c r="S13" i="6"/>
  <c r="R13" i="6"/>
  <c r="Q13" i="6"/>
  <c r="X12" i="6"/>
  <c r="W12" i="6"/>
  <c r="Y12" i="6" s="1"/>
  <c r="V12" i="6"/>
  <c r="AJ11" i="6"/>
  <c r="AF11" i="6"/>
  <c r="AE11" i="6"/>
  <c r="AD11" i="6"/>
  <c r="AC11" i="6"/>
  <c r="X11" i="6"/>
  <c r="W11" i="6"/>
  <c r="V11" i="6"/>
  <c r="T11" i="6"/>
  <c r="S12" i="6" s="1"/>
  <c r="S11" i="6"/>
  <c r="R11" i="6"/>
  <c r="Q11" i="6"/>
  <c r="W10" i="6"/>
  <c r="V10" i="6"/>
  <c r="AJ9" i="6"/>
  <c r="AE9" i="6"/>
  <c r="AD9" i="6"/>
  <c r="AC9" i="6"/>
  <c r="X9" i="6"/>
  <c r="W9" i="6"/>
  <c r="V9" i="6"/>
  <c r="R9" i="6"/>
  <c r="Q9" i="6"/>
  <c r="Z38" i="5"/>
  <c r="S38" i="5"/>
  <c r="AJ37" i="5"/>
  <c r="AI37" i="5"/>
  <c r="AD37" i="5"/>
  <c r="AC37" i="5"/>
  <c r="AE37" i="5" s="1"/>
  <c r="AF37" i="5" s="1"/>
  <c r="Z37" i="5"/>
  <c r="X37" i="5"/>
  <c r="X38" i="5" s="1"/>
  <c r="W37" i="5"/>
  <c r="W38" i="5" s="1"/>
  <c r="V37" i="5"/>
  <c r="V38" i="5" s="1"/>
  <c r="R37" i="5"/>
  <c r="Q37" i="5"/>
  <c r="S37" i="5" s="1"/>
  <c r="T37" i="5" s="1"/>
  <c r="AJ35" i="5"/>
  <c r="AI35" i="5"/>
  <c r="AH35" i="5"/>
  <c r="AG35" i="5"/>
  <c r="AD35" i="5"/>
  <c r="AC35" i="5"/>
  <c r="AE35" i="5" s="1"/>
  <c r="AF35" i="5" s="1"/>
  <c r="U35" i="5" s="1"/>
  <c r="X35" i="5"/>
  <c r="X36" i="5" s="1"/>
  <c r="W35" i="5"/>
  <c r="W36" i="5" s="1"/>
  <c r="V35" i="5"/>
  <c r="V36" i="5" s="1"/>
  <c r="Y36" i="5" s="1"/>
  <c r="R35" i="5"/>
  <c r="Q35" i="5"/>
  <c r="S35" i="5" s="1"/>
  <c r="T35" i="5" s="1"/>
  <c r="S36" i="5" s="1"/>
  <c r="Z36" i="5" s="1"/>
  <c r="X34" i="5"/>
  <c r="AJ33" i="5"/>
  <c r="AI33" i="5"/>
  <c r="AH33" i="5"/>
  <c r="AF33" i="5"/>
  <c r="AG33" i="5" s="1"/>
  <c r="AE33" i="5"/>
  <c r="AD33" i="5"/>
  <c r="AC33" i="5"/>
  <c r="X33" i="5"/>
  <c r="W33" i="5"/>
  <c r="W34" i="5" s="1"/>
  <c r="V33" i="5"/>
  <c r="V34" i="5" s="1"/>
  <c r="R33" i="5"/>
  <c r="Q33" i="5"/>
  <c r="S33" i="5" s="1"/>
  <c r="T33" i="5" s="1"/>
  <c r="S34" i="5" s="1"/>
  <c r="X32" i="5"/>
  <c r="W32" i="5"/>
  <c r="Y32" i="5" s="1"/>
  <c r="AJ31" i="5"/>
  <c r="AF31" i="5"/>
  <c r="AE31" i="5"/>
  <c r="AD31" i="5"/>
  <c r="AI31" i="5" s="1"/>
  <c r="AC31" i="5"/>
  <c r="X31" i="5"/>
  <c r="W31" i="5"/>
  <c r="V31" i="5"/>
  <c r="V32" i="5" s="1"/>
  <c r="T31" i="5"/>
  <c r="S32" i="5" s="1"/>
  <c r="S31" i="5"/>
  <c r="R31" i="5"/>
  <c r="Q31" i="5"/>
  <c r="X30" i="5"/>
  <c r="W30" i="5"/>
  <c r="AJ29" i="5"/>
  <c r="AF29" i="5"/>
  <c r="AH29" i="5" s="1"/>
  <c r="AE29" i="5"/>
  <c r="AD29" i="5"/>
  <c r="AI29" i="5" s="1"/>
  <c r="AC29" i="5"/>
  <c r="X29" i="5"/>
  <c r="W29" i="5"/>
  <c r="V29" i="5"/>
  <c r="V30" i="5" s="1"/>
  <c r="Y30" i="5" s="1"/>
  <c r="T29" i="5"/>
  <c r="S30" i="5" s="1"/>
  <c r="S29" i="5"/>
  <c r="R29" i="5"/>
  <c r="Q29" i="5"/>
  <c r="X28" i="5"/>
  <c r="W28" i="5"/>
  <c r="V28" i="5"/>
  <c r="Y28" i="5" s="1"/>
  <c r="AJ27" i="5"/>
  <c r="AE27" i="5"/>
  <c r="AD27" i="5"/>
  <c r="AC27" i="5"/>
  <c r="X27" i="5"/>
  <c r="W27" i="5"/>
  <c r="V27" i="5"/>
  <c r="R27" i="5"/>
  <c r="S27" i="5" s="1"/>
  <c r="T27" i="5" s="1"/>
  <c r="S28" i="5" s="1"/>
  <c r="Q27" i="5"/>
  <c r="W26" i="5"/>
  <c r="V26" i="5"/>
  <c r="AJ25" i="5"/>
  <c r="AD25" i="5"/>
  <c r="AC25" i="5"/>
  <c r="AE25" i="5" s="1"/>
  <c r="X25" i="5"/>
  <c r="W25" i="5"/>
  <c r="V25" i="5"/>
  <c r="R25" i="5"/>
  <c r="Q25" i="5"/>
  <c r="AJ23" i="5"/>
  <c r="AD23" i="5"/>
  <c r="AC23" i="5"/>
  <c r="AE23" i="5" s="1"/>
  <c r="X23" i="5"/>
  <c r="W23" i="5"/>
  <c r="V23" i="5"/>
  <c r="R23" i="5"/>
  <c r="Q23" i="5"/>
  <c r="X22" i="5"/>
  <c r="AJ21" i="5"/>
  <c r="AI21" i="5"/>
  <c r="AH21" i="5"/>
  <c r="AF21" i="5"/>
  <c r="AG21" i="5" s="1"/>
  <c r="AE21" i="5"/>
  <c r="AD21" i="5"/>
  <c r="AC21" i="5"/>
  <c r="X21" i="5"/>
  <c r="W21" i="5"/>
  <c r="V21" i="5"/>
  <c r="T21" i="5"/>
  <c r="S22" i="5" s="1"/>
  <c r="S21" i="5"/>
  <c r="R21" i="5"/>
  <c r="Q21" i="5"/>
  <c r="X20" i="5"/>
  <c r="W20" i="5"/>
  <c r="V20" i="5"/>
  <c r="Y20" i="5" s="1"/>
  <c r="AJ19" i="5"/>
  <c r="AE19" i="5"/>
  <c r="AD19" i="5"/>
  <c r="AC19" i="5"/>
  <c r="X19" i="5"/>
  <c r="W19" i="5"/>
  <c r="V19" i="5"/>
  <c r="S19" i="5"/>
  <c r="T19" i="5" s="1"/>
  <c r="S20" i="5" s="1"/>
  <c r="R19" i="5"/>
  <c r="Q19" i="5"/>
  <c r="V18" i="5"/>
  <c r="AJ17" i="5"/>
  <c r="W18" i="5" s="1"/>
  <c r="AD17" i="5"/>
  <c r="AC17" i="5"/>
  <c r="AE17" i="5" s="1"/>
  <c r="X17" i="5"/>
  <c r="W17" i="5"/>
  <c r="V17" i="5"/>
  <c r="R17" i="5"/>
  <c r="Q17" i="5"/>
  <c r="AJ15" i="5"/>
  <c r="AD15" i="5"/>
  <c r="AC15" i="5"/>
  <c r="AE15" i="5" s="1"/>
  <c r="X15" i="5"/>
  <c r="W15" i="5"/>
  <c r="V15" i="5"/>
  <c r="R15" i="5"/>
  <c r="Q15" i="5"/>
  <c r="X14" i="5"/>
  <c r="AJ13" i="5"/>
  <c r="AF13" i="5"/>
  <c r="AH13" i="5" s="1"/>
  <c r="AI13" i="5" s="1"/>
  <c r="AE13" i="5"/>
  <c r="AD13" i="5"/>
  <c r="AC13" i="5"/>
  <c r="X13" i="5"/>
  <c r="W13" i="5"/>
  <c r="V13" i="5"/>
  <c r="T13" i="5"/>
  <c r="S14" i="5" s="1"/>
  <c r="S13" i="5"/>
  <c r="R13" i="5"/>
  <c r="Q13" i="5"/>
  <c r="X12" i="5"/>
  <c r="W12" i="5"/>
  <c r="V12" i="5"/>
  <c r="Y12" i="5" s="1"/>
  <c r="AJ11" i="5"/>
  <c r="AE11" i="5"/>
  <c r="AD11" i="5"/>
  <c r="AC11" i="5"/>
  <c r="X11" i="5"/>
  <c r="W11" i="5"/>
  <c r="V11" i="5"/>
  <c r="S11" i="5"/>
  <c r="T11" i="5" s="1"/>
  <c r="S12" i="5" s="1"/>
  <c r="R11" i="5"/>
  <c r="Q11" i="5"/>
  <c r="V10" i="5"/>
  <c r="AJ9" i="5"/>
  <c r="W10" i="5" s="1"/>
  <c r="AE9" i="5"/>
  <c r="AD9" i="5"/>
  <c r="AC9" i="5"/>
  <c r="X9" i="5"/>
  <c r="W9" i="5"/>
  <c r="V9" i="5"/>
  <c r="S9" i="5"/>
  <c r="R9" i="5"/>
  <c r="Q9" i="5"/>
  <c r="AJ37" i="4"/>
  <c r="AD37" i="4"/>
  <c r="AC37" i="4"/>
  <c r="AE37" i="4" s="1"/>
  <c r="X37" i="4"/>
  <c r="W37" i="4"/>
  <c r="V37" i="4"/>
  <c r="R37" i="4"/>
  <c r="Q37" i="4"/>
  <c r="AJ35" i="4"/>
  <c r="AD35" i="4"/>
  <c r="AC35" i="4"/>
  <c r="AE35" i="4" s="1"/>
  <c r="X35" i="4"/>
  <c r="W35" i="4"/>
  <c r="V35" i="4"/>
  <c r="R35" i="4"/>
  <c r="Q35" i="4"/>
  <c r="X34" i="4"/>
  <c r="AJ33" i="4"/>
  <c r="AH33" i="4"/>
  <c r="AF33" i="4"/>
  <c r="AG33" i="4" s="1"/>
  <c r="AI33" i="4" s="1"/>
  <c r="AE33" i="4"/>
  <c r="AD33" i="4"/>
  <c r="AC33" i="4"/>
  <c r="X33" i="4"/>
  <c r="W33" i="4"/>
  <c r="V33" i="4"/>
  <c r="R33" i="4"/>
  <c r="Q33" i="4"/>
  <c r="S33" i="4" s="1"/>
  <c r="T33" i="4" s="1"/>
  <c r="S34" i="4" s="1"/>
  <c r="X32" i="4"/>
  <c r="AJ31" i="4"/>
  <c r="AE31" i="4"/>
  <c r="AD31" i="4"/>
  <c r="AC31" i="4"/>
  <c r="X31" i="4"/>
  <c r="W31" i="4"/>
  <c r="V31" i="4"/>
  <c r="T31" i="4"/>
  <c r="S32" i="4" s="1"/>
  <c r="S31" i="4"/>
  <c r="R31" i="4"/>
  <c r="Q31" i="4"/>
  <c r="X30" i="4"/>
  <c r="Y30" i="4" s="1"/>
  <c r="W30" i="4"/>
  <c r="V30" i="4"/>
  <c r="AJ29" i="4"/>
  <c r="AG29" i="4"/>
  <c r="AF29" i="4"/>
  <c r="AH29" i="4" s="1"/>
  <c r="AE29" i="4"/>
  <c r="AD29" i="4"/>
  <c r="AC29" i="4"/>
  <c r="X29" i="4"/>
  <c r="W29" i="4"/>
  <c r="V29" i="4"/>
  <c r="U29" i="4"/>
  <c r="T29" i="4"/>
  <c r="S30" i="4" s="1"/>
  <c r="S29" i="4"/>
  <c r="R29" i="4"/>
  <c r="Q29" i="4"/>
  <c r="X28" i="4"/>
  <c r="W28" i="4"/>
  <c r="V28" i="4"/>
  <c r="AJ27" i="4"/>
  <c r="AE27" i="4"/>
  <c r="AD27" i="4"/>
  <c r="AC27" i="4"/>
  <c r="X27" i="4"/>
  <c r="W27" i="4"/>
  <c r="V27" i="4"/>
  <c r="R27" i="4"/>
  <c r="Q27" i="4"/>
  <c r="V26" i="4"/>
  <c r="AJ25" i="4"/>
  <c r="W26" i="4" s="1"/>
  <c r="AD25" i="4"/>
  <c r="AC25" i="4"/>
  <c r="AE25" i="4" s="1"/>
  <c r="X25" i="4"/>
  <c r="W25" i="4"/>
  <c r="V25" i="4"/>
  <c r="R25" i="4"/>
  <c r="Q25" i="4"/>
  <c r="S24" i="4"/>
  <c r="AJ23" i="4"/>
  <c r="AI23" i="4"/>
  <c r="AD23" i="4"/>
  <c r="AC23" i="4"/>
  <c r="AE23" i="4" s="1"/>
  <c r="X23" i="4"/>
  <c r="X24" i="4" s="1"/>
  <c r="W23" i="4"/>
  <c r="W24" i="4" s="1"/>
  <c r="V23" i="4"/>
  <c r="V24" i="4" s="1"/>
  <c r="Y24" i="4" s="1"/>
  <c r="R23" i="4"/>
  <c r="Q23" i="4"/>
  <c r="S23" i="4" s="1"/>
  <c r="T23" i="4" s="1"/>
  <c r="X22" i="4"/>
  <c r="AJ21" i="4"/>
  <c r="AH21" i="4"/>
  <c r="AF21" i="4"/>
  <c r="AG21" i="4" s="1"/>
  <c r="AI21" i="4" s="1"/>
  <c r="AE21" i="4"/>
  <c r="AD21" i="4"/>
  <c r="AC21" i="4"/>
  <c r="X21" i="4"/>
  <c r="W21" i="4"/>
  <c r="V21" i="4"/>
  <c r="T21" i="4"/>
  <c r="S22" i="4" s="1"/>
  <c r="S21" i="4"/>
  <c r="R21" i="4"/>
  <c r="Q21" i="4"/>
  <c r="X20" i="4"/>
  <c r="W20" i="4"/>
  <c r="Y20" i="4" s="1"/>
  <c r="V20" i="4"/>
  <c r="AJ19" i="4"/>
  <c r="AE19" i="4"/>
  <c r="AD19" i="4"/>
  <c r="AC19" i="4"/>
  <c r="X19" i="4"/>
  <c r="W19" i="4"/>
  <c r="V19" i="4"/>
  <c r="S19" i="4"/>
  <c r="T19" i="4" s="1"/>
  <c r="S20" i="4" s="1"/>
  <c r="R19" i="4"/>
  <c r="Q19" i="4"/>
  <c r="H49" i="11" s="1"/>
  <c r="W18" i="4"/>
  <c r="V18" i="4"/>
  <c r="AJ17" i="4"/>
  <c r="AE17" i="4"/>
  <c r="AD17" i="4"/>
  <c r="AC17" i="4"/>
  <c r="X17" i="4"/>
  <c r="W17" i="4"/>
  <c r="V17" i="4"/>
  <c r="R17" i="4"/>
  <c r="Q17" i="4"/>
  <c r="AJ15" i="4"/>
  <c r="AD15" i="4"/>
  <c r="AC15" i="4"/>
  <c r="AE15" i="4" s="1"/>
  <c r="X15" i="4"/>
  <c r="W15" i="4"/>
  <c r="V15" i="4"/>
  <c r="R15" i="4"/>
  <c r="Q15" i="4"/>
  <c r="X14" i="4"/>
  <c r="AJ13" i="4"/>
  <c r="AF13" i="4"/>
  <c r="AH13" i="4" s="1"/>
  <c r="AE13" i="4"/>
  <c r="AD13" i="4"/>
  <c r="AC13" i="4"/>
  <c r="X13" i="4"/>
  <c r="W13" i="4"/>
  <c r="V13" i="4"/>
  <c r="T13" i="4"/>
  <c r="S14" i="4" s="1"/>
  <c r="S13" i="4"/>
  <c r="R13" i="4"/>
  <c r="Q13" i="4"/>
  <c r="X12" i="4"/>
  <c r="W12" i="4"/>
  <c r="V12" i="4"/>
  <c r="Y12" i="4" s="1"/>
  <c r="AJ11" i="4"/>
  <c r="AF11" i="4"/>
  <c r="AH11" i="4" s="1"/>
  <c r="AE11" i="4"/>
  <c r="AD11" i="4"/>
  <c r="AC11" i="4"/>
  <c r="X11" i="4"/>
  <c r="W11" i="4"/>
  <c r="V11" i="4"/>
  <c r="R11" i="4"/>
  <c r="Q11" i="4"/>
  <c r="W10" i="4"/>
  <c r="V10" i="4"/>
  <c r="S10" i="4"/>
  <c r="AJ9" i="4"/>
  <c r="AD9" i="4"/>
  <c r="AC9" i="4"/>
  <c r="AE9" i="4" s="1"/>
  <c r="X9" i="4"/>
  <c r="W9" i="4"/>
  <c r="V9" i="4"/>
  <c r="S9" i="4"/>
  <c r="T9" i="4" s="1"/>
  <c r="R9" i="4"/>
  <c r="Q9" i="4"/>
  <c r="AF33" i="3"/>
  <c r="AE33" i="3"/>
  <c r="M64" i="8" s="1"/>
  <c r="W32" i="3"/>
  <c r="V32" i="3"/>
  <c r="AJ31" i="3"/>
  <c r="AD31" i="3"/>
  <c r="AC31" i="3"/>
  <c r="AE31" i="3" s="1"/>
  <c r="X31" i="3"/>
  <c r="W31" i="3"/>
  <c r="V31" i="3"/>
  <c r="R31" i="3"/>
  <c r="Q31" i="3"/>
  <c r="V30" i="3"/>
  <c r="AJ29" i="3"/>
  <c r="AD29" i="3"/>
  <c r="AC29" i="3"/>
  <c r="AE29" i="3" s="1"/>
  <c r="X29" i="3"/>
  <c r="W29" i="3"/>
  <c r="V29" i="3"/>
  <c r="R29" i="3"/>
  <c r="Q29" i="3"/>
  <c r="AJ27" i="3"/>
  <c r="AD27" i="3"/>
  <c r="AC27" i="3"/>
  <c r="AE27" i="3" s="1"/>
  <c r="X27" i="3"/>
  <c r="W27" i="3"/>
  <c r="V27" i="3"/>
  <c r="R27" i="3"/>
  <c r="Q27" i="3"/>
  <c r="AJ25" i="3"/>
  <c r="AD25" i="3"/>
  <c r="AC25" i="3"/>
  <c r="AE25" i="3" s="1"/>
  <c r="X25" i="3"/>
  <c r="W25" i="3"/>
  <c r="V25" i="3"/>
  <c r="R25" i="3"/>
  <c r="Q25" i="3"/>
  <c r="S25" i="3" s="1"/>
  <c r="T25" i="3" s="1"/>
  <c r="S26" i="3" s="1"/>
  <c r="X24" i="3"/>
  <c r="W24" i="3"/>
  <c r="V24" i="3"/>
  <c r="Y24" i="3" s="1"/>
  <c r="AJ23" i="3"/>
  <c r="AF23" i="3"/>
  <c r="AH23" i="3" s="1"/>
  <c r="AE23" i="3"/>
  <c r="AD23" i="3"/>
  <c r="AC23" i="3"/>
  <c r="X23" i="3"/>
  <c r="W23" i="3"/>
  <c r="V23" i="3"/>
  <c r="R23" i="3"/>
  <c r="Q23" i="3"/>
  <c r="V22" i="3"/>
  <c r="AJ21" i="3"/>
  <c r="W22" i="3" s="1"/>
  <c r="AD21" i="3"/>
  <c r="AC21" i="3"/>
  <c r="AE21" i="3" s="1"/>
  <c r="X21" i="3"/>
  <c r="X22" i="3" s="1"/>
  <c r="W21" i="3"/>
  <c r="V21" i="3"/>
  <c r="R21" i="3"/>
  <c r="Q21" i="3"/>
  <c r="V20" i="3"/>
  <c r="AJ19" i="3"/>
  <c r="AD19" i="3"/>
  <c r="AC19" i="3"/>
  <c r="AE19" i="3" s="1"/>
  <c r="X19" i="3"/>
  <c r="W19" i="3"/>
  <c r="V19" i="3"/>
  <c r="R19" i="3"/>
  <c r="Q19" i="3"/>
  <c r="AJ17" i="3"/>
  <c r="AF17" i="3"/>
  <c r="AG17" i="3" s="1"/>
  <c r="AI17" i="3" s="1"/>
  <c r="AD17" i="3"/>
  <c r="AC17" i="3"/>
  <c r="AE17" i="3" s="1"/>
  <c r="X17" i="3"/>
  <c r="W17" i="3"/>
  <c r="V17" i="3"/>
  <c r="T17" i="3"/>
  <c r="S18" i="3" s="1"/>
  <c r="R17" i="3"/>
  <c r="Q17" i="3"/>
  <c r="S17" i="3" s="1"/>
  <c r="X16" i="3"/>
  <c r="W16" i="3"/>
  <c r="AJ15" i="3"/>
  <c r="AH15" i="3"/>
  <c r="AF15" i="3"/>
  <c r="AG15" i="3" s="1"/>
  <c r="AE15" i="3"/>
  <c r="AD15" i="3"/>
  <c r="AC15" i="3"/>
  <c r="X15" i="3"/>
  <c r="W15" i="3"/>
  <c r="V15" i="3"/>
  <c r="R15" i="3"/>
  <c r="Q15" i="3"/>
  <c r="W14" i="3"/>
  <c r="V14" i="3"/>
  <c r="AJ13" i="3"/>
  <c r="AE13" i="3"/>
  <c r="AD13" i="3"/>
  <c r="AC13" i="3"/>
  <c r="X13" i="3"/>
  <c r="W13" i="3"/>
  <c r="V13" i="3"/>
  <c r="R13" i="3"/>
  <c r="Q13" i="3"/>
  <c r="V12" i="3"/>
  <c r="AJ11" i="3"/>
  <c r="AD11" i="3"/>
  <c r="AC11" i="3"/>
  <c r="AE11" i="3" s="1"/>
  <c r="X11" i="3"/>
  <c r="W11" i="3"/>
  <c r="V11" i="3"/>
  <c r="R11" i="3"/>
  <c r="Q11" i="3"/>
  <c r="X10" i="3"/>
  <c r="AJ9" i="3"/>
  <c r="AD9" i="3"/>
  <c r="AC9" i="3"/>
  <c r="AE9" i="3" s="1"/>
  <c r="X9" i="3"/>
  <c r="W9" i="3"/>
  <c r="V9" i="3"/>
  <c r="R9" i="3"/>
  <c r="Q9" i="3"/>
  <c r="S9" i="3" s="1"/>
  <c r="T9" i="3" s="1"/>
  <c r="S10" i="3" s="1"/>
  <c r="AF33" i="2"/>
  <c r="AE33" i="2"/>
  <c r="X32" i="2"/>
  <c r="Y32" i="2" s="1"/>
  <c r="W32" i="2"/>
  <c r="V32" i="2"/>
  <c r="AJ31" i="2"/>
  <c r="AI31" i="2"/>
  <c r="AF31" i="2"/>
  <c r="AD31" i="2"/>
  <c r="AC31" i="2"/>
  <c r="AE31" i="2" s="1"/>
  <c r="T31" i="2"/>
  <c r="S32" i="2" s="1"/>
  <c r="S31" i="2"/>
  <c r="R31" i="2"/>
  <c r="Q31" i="2"/>
  <c r="X30" i="2"/>
  <c r="V30" i="2"/>
  <c r="AJ29" i="2"/>
  <c r="W30" i="2" s="1"/>
  <c r="AF29" i="2"/>
  <c r="AD29" i="2"/>
  <c r="AC29" i="2"/>
  <c r="AE29" i="2" s="1"/>
  <c r="X29" i="2"/>
  <c r="W29" i="2"/>
  <c r="V29" i="2"/>
  <c r="R29" i="2"/>
  <c r="S29" i="2" s="1"/>
  <c r="T29" i="2" s="1"/>
  <c r="S30" i="2" s="1"/>
  <c r="Q29" i="2"/>
  <c r="V28" i="2"/>
  <c r="AJ27" i="2"/>
  <c r="W28" i="2" s="1"/>
  <c r="AE27" i="2"/>
  <c r="AD27" i="2"/>
  <c r="AC27" i="2"/>
  <c r="X27" i="2"/>
  <c r="W27" i="2"/>
  <c r="V27" i="2"/>
  <c r="R27" i="2"/>
  <c r="Q27" i="2"/>
  <c r="AJ25" i="2"/>
  <c r="AH25" i="2"/>
  <c r="AD25" i="2"/>
  <c r="AI25" i="2" s="1"/>
  <c r="AC25" i="2"/>
  <c r="AE25" i="2" s="1"/>
  <c r="AF25" i="2" s="1"/>
  <c r="X25" i="2"/>
  <c r="W25" i="2"/>
  <c r="V25" i="2"/>
  <c r="R25" i="2"/>
  <c r="Q25" i="2"/>
  <c r="AJ23" i="2"/>
  <c r="AD23" i="2"/>
  <c r="AC23" i="2"/>
  <c r="AE23" i="2" s="1"/>
  <c r="AF23" i="2" s="1"/>
  <c r="AH23" i="2" s="1"/>
  <c r="AI23" i="2" s="1"/>
  <c r="X23" i="2"/>
  <c r="W23" i="2"/>
  <c r="V23" i="2"/>
  <c r="U23" i="2"/>
  <c r="R23" i="2"/>
  <c r="Q23" i="2"/>
  <c r="S23" i="2" s="1"/>
  <c r="T23" i="2" s="1"/>
  <c r="S24" i="2" s="1"/>
  <c r="X22" i="2"/>
  <c r="W22" i="2"/>
  <c r="V22" i="2"/>
  <c r="Y22" i="2" s="1"/>
  <c r="AJ21" i="2"/>
  <c r="AF21" i="2"/>
  <c r="AH21" i="2" s="1"/>
  <c r="AE21" i="2"/>
  <c r="AD21" i="2"/>
  <c r="AC21" i="2"/>
  <c r="X21" i="2"/>
  <c r="W21" i="2"/>
  <c r="V21" i="2"/>
  <c r="R21" i="2"/>
  <c r="Q21" i="2"/>
  <c r="X20" i="2"/>
  <c r="W20" i="2"/>
  <c r="V20" i="2"/>
  <c r="AJ19" i="2"/>
  <c r="AD19" i="2"/>
  <c r="AI19" i="2" s="1"/>
  <c r="AC19" i="2"/>
  <c r="AE19" i="2" s="1"/>
  <c r="X19" i="2"/>
  <c r="W19" i="2"/>
  <c r="V19" i="2"/>
  <c r="T19" i="2"/>
  <c r="S20" i="2" s="1"/>
  <c r="R19" i="2"/>
  <c r="Q19" i="2"/>
  <c r="S19" i="2" s="1"/>
  <c r="V18" i="2"/>
  <c r="AJ17" i="2"/>
  <c r="AD17" i="2"/>
  <c r="AC17" i="2"/>
  <c r="AE17" i="2" s="1"/>
  <c r="AF17" i="2" s="1"/>
  <c r="X17" i="2"/>
  <c r="W17" i="2"/>
  <c r="V17" i="2"/>
  <c r="R17" i="2"/>
  <c r="Q17" i="2"/>
  <c r="AJ15" i="2"/>
  <c r="AG15" i="2"/>
  <c r="AF15" i="2"/>
  <c r="AD15" i="2"/>
  <c r="AC15" i="2"/>
  <c r="AE15" i="2" s="1"/>
  <c r="X15" i="2"/>
  <c r="X16" i="2" s="1"/>
  <c r="W15" i="2"/>
  <c r="W16" i="2" s="1"/>
  <c r="V15" i="2"/>
  <c r="V16" i="2" s="1"/>
  <c r="Y16" i="2" s="1"/>
  <c r="T15" i="2"/>
  <c r="S16" i="2" s="1"/>
  <c r="R15" i="2"/>
  <c r="Q15" i="2"/>
  <c r="S15" i="2" s="1"/>
  <c r="X14" i="2"/>
  <c r="W14" i="2"/>
  <c r="AJ13" i="2"/>
  <c r="AH13" i="2"/>
  <c r="AF13" i="2"/>
  <c r="AG13" i="2" s="1"/>
  <c r="AE13" i="2"/>
  <c r="AD13" i="2"/>
  <c r="AI13" i="2" s="1"/>
  <c r="AC13" i="2"/>
  <c r="X13" i="2"/>
  <c r="W13" i="2"/>
  <c r="V13" i="2"/>
  <c r="R13" i="2"/>
  <c r="Q13" i="2"/>
  <c r="W12" i="2"/>
  <c r="V12" i="2"/>
  <c r="AJ11" i="2"/>
  <c r="AE11" i="2"/>
  <c r="AD11" i="2"/>
  <c r="AC11" i="2"/>
  <c r="X11" i="2"/>
  <c r="W11" i="2"/>
  <c r="V11" i="2"/>
  <c r="R11" i="2"/>
  <c r="Q11" i="2"/>
  <c r="AJ9" i="2"/>
  <c r="AD9" i="2"/>
  <c r="AC9" i="2"/>
  <c r="AE9" i="2" s="1"/>
  <c r="X9" i="2"/>
  <c r="W9" i="2"/>
  <c r="V9" i="2"/>
  <c r="R9" i="2"/>
  <c r="Q9" i="2"/>
  <c r="AF33" i="1"/>
  <c r="AE33" i="1"/>
  <c r="X32" i="1"/>
  <c r="W32" i="1"/>
  <c r="V32" i="1"/>
  <c r="Y32" i="1" s="1"/>
  <c r="AJ31" i="1"/>
  <c r="AH31" i="1"/>
  <c r="AD31" i="1"/>
  <c r="AI31" i="1" s="1"/>
  <c r="AC31" i="1"/>
  <c r="AE31" i="1" s="1"/>
  <c r="AF31" i="1" s="1"/>
  <c r="AG31" i="1" s="1"/>
  <c r="U31" i="1"/>
  <c r="T31" i="1"/>
  <c r="S32" i="1" s="1"/>
  <c r="Z32" i="1" s="1"/>
  <c r="R31" i="1"/>
  <c r="Q31" i="1"/>
  <c r="S31" i="1" s="1"/>
  <c r="X30" i="1"/>
  <c r="W30" i="1"/>
  <c r="V30" i="1"/>
  <c r="Y30" i="1" s="1"/>
  <c r="AJ29" i="1"/>
  <c r="AF29" i="1"/>
  <c r="AE29" i="1"/>
  <c r="AD29" i="1"/>
  <c r="AC29" i="1"/>
  <c r="X29" i="1"/>
  <c r="W29" i="1"/>
  <c r="V29" i="1"/>
  <c r="T29" i="1"/>
  <c r="S30" i="1" s="1"/>
  <c r="Z30" i="1" s="1"/>
  <c r="S29" i="1"/>
  <c r="R29" i="1"/>
  <c r="Q29" i="1"/>
  <c r="C29" i="1"/>
  <c r="X28" i="1"/>
  <c r="W28" i="1"/>
  <c r="V28" i="1"/>
  <c r="Y28" i="1" s="1"/>
  <c r="AJ27" i="1"/>
  <c r="AH27" i="1"/>
  <c r="AG27" i="1"/>
  <c r="AF27" i="1"/>
  <c r="AE27" i="1"/>
  <c r="AD27" i="1"/>
  <c r="AI27" i="1" s="1"/>
  <c r="AC27" i="1"/>
  <c r="X27" i="1"/>
  <c r="W27" i="1"/>
  <c r="V27" i="1"/>
  <c r="U27" i="1"/>
  <c r="T27" i="1"/>
  <c r="S28" i="1" s="1"/>
  <c r="S27" i="1"/>
  <c r="R27" i="1"/>
  <c r="Q27" i="1"/>
  <c r="Y26" i="1"/>
  <c r="X26" i="1"/>
  <c r="W26" i="1"/>
  <c r="V26" i="1"/>
  <c r="AJ25" i="1"/>
  <c r="AD25" i="1"/>
  <c r="AC25" i="1"/>
  <c r="AE25" i="1" s="1"/>
  <c r="X25" i="1"/>
  <c r="W25" i="1"/>
  <c r="V25" i="1"/>
  <c r="R25" i="1"/>
  <c r="Q25" i="1"/>
  <c r="V24" i="1"/>
  <c r="AJ23" i="1"/>
  <c r="AI23" i="1"/>
  <c r="AD23" i="1"/>
  <c r="AC23" i="1"/>
  <c r="AE23" i="1" s="1"/>
  <c r="X23" i="1"/>
  <c r="X24" i="1" s="1"/>
  <c r="W23" i="1"/>
  <c r="W24" i="1" s="1"/>
  <c r="V23" i="1"/>
  <c r="R23" i="1"/>
  <c r="Q23" i="1"/>
  <c r="S23" i="1" s="1"/>
  <c r="T23" i="1" s="1"/>
  <c r="S24" i="1" s="1"/>
  <c r="AJ21" i="1"/>
  <c r="AD21" i="1"/>
  <c r="AC21" i="1"/>
  <c r="AE21" i="1" s="1"/>
  <c r="X21" i="1"/>
  <c r="W21" i="1"/>
  <c r="V21" i="1"/>
  <c r="R21" i="1"/>
  <c r="Q21" i="1"/>
  <c r="X20" i="1"/>
  <c r="W20" i="1"/>
  <c r="AJ19" i="1"/>
  <c r="AF19" i="1"/>
  <c r="AH19" i="1" s="1"/>
  <c r="AI19" i="1" s="1"/>
  <c r="AE19" i="1"/>
  <c r="AD19" i="1"/>
  <c r="AC19" i="1"/>
  <c r="X19" i="1"/>
  <c r="W19" i="1"/>
  <c r="V19" i="1"/>
  <c r="T19" i="1"/>
  <c r="S20" i="1" s="1"/>
  <c r="S19" i="1"/>
  <c r="R19" i="1"/>
  <c r="Q19" i="1"/>
  <c r="Y18" i="1"/>
  <c r="X18" i="1"/>
  <c r="W18" i="1"/>
  <c r="V18" i="1"/>
  <c r="AJ17" i="1"/>
  <c r="AE17" i="1"/>
  <c r="AD17" i="1"/>
  <c r="AC17" i="1"/>
  <c r="X17" i="1"/>
  <c r="W17" i="1"/>
  <c r="V17" i="1"/>
  <c r="S17" i="1"/>
  <c r="T17" i="1" s="1"/>
  <c r="S18" i="1" s="1"/>
  <c r="R17" i="1"/>
  <c r="Q17" i="1"/>
  <c r="V16" i="1"/>
  <c r="AJ15" i="1"/>
  <c r="AE15" i="1"/>
  <c r="AD15" i="1"/>
  <c r="AC15" i="1"/>
  <c r="X15" i="1"/>
  <c r="W15" i="1"/>
  <c r="V15" i="1"/>
  <c r="R15" i="1"/>
  <c r="Q15" i="1"/>
  <c r="AJ13" i="1"/>
  <c r="AD13" i="1"/>
  <c r="AC13" i="1"/>
  <c r="AE13" i="1" s="1"/>
  <c r="X13" i="1"/>
  <c r="W13" i="1"/>
  <c r="V13" i="1"/>
  <c r="R13" i="1"/>
  <c r="Q13" i="1"/>
  <c r="X12" i="1"/>
  <c r="W12" i="1"/>
  <c r="AJ11" i="1"/>
  <c r="AF11" i="1"/>
  <c r="AH11" i="1" s="1"/>
  <c r="AI11" i="1" s="1"/>
  <c r="AD11" i="1"/>
  <c r="AC11" i="1"/>
  <c r="AE11" i="1" s="1"/>
  <c r="X11" i="1"/>
  <c r="W11" i="1"/>
  <c r="V11" i="1"/>
  <c r="T11" i="1"/>
  <c r="S12" i="1" s="1"/>
  <c r="S11" i="1"/>
  <c r="R11" i="1"/>
  <c r="Q11" i="1"/>
  <c r="X10" i="1"/>
  <c r="W10" i="1"/>
  <c r="V10" i="1"/>
  <c r="Y10" i="1" s="1"/>
  <c r="AJ9" i="1"/>
  <c r="AD9" i="1"/>
  <c r="AC9" i="1"/>
  <c r="AE9" i="1" s="1"/>
  <c r="X9" i="1"/>
  <c r="W9" i="1"/>
  <c r="V9" i="1"/>
  <c r="R9" i="1"/>
  <c r="Q9" i="1"/>
  <c r="T33" i="7" l="1"/>
  <c r="S34" i="7" s="1"/>
  <c r="Z34" i="7" s="1"/>
  <c r="M39" i="9" s="1"/>
  <c r="AF25" i="1"/>
  <c r="M43" i="10"/>
  <c r="M83" i="9"/>
  <c r="M54" i="11"/>
  <c r="AF23" i="1"/>
  <c r="Z24" i="1"/>
  <c r="Y24" i="1"/>
  <c r="Z31" i="1"/>
  <c r="AF9" i="2"/>
  <c r="L24" i="10"/>
  <c r="L53" i="8"/>
  <c r="L59" i="9"/>
  <c r="H13" i="10"/>
  <c r="H34" i="9"/>
  <c r="H9" i="8"/>
  <c r="S13" i="1"/>
  <c r="T13" i="1" s="1"/>
  <c r="S14" i="1" s="1"/>
  <c r="L32" i="9"/>
  <c r="L11" i="10"/>
  <c r="L8" i="8"/>
  <c r="X16" i="1"/>
  <c r="L48" i="11"/>
  <c r="L82" i="9"/>
  <c r="L42" i="10"/>
  <c r="L49" i="8"/>
  <c r="X22" i="1"/>
  <c r="AH29" i="1"/>
  <c r="AG29" i="1"/>
  <c r="U29" i="1"/>
  <c r="J16" i="10"/>
  <c r="J40" i="9"/>
  <c r="J15" i="8"/>
  <c r="H8" i="10"/>
  <c r="H13" i="8"/>
  <c r="H20" i="9"/>
  <c r="S11" i="2"/>
  <c r="T11" i="2" s="1"/>
  <c r="S12" i="2" s="1"/>
  <c r="AH15" i="2"/>
  <c r="AI15" i="2" s="1"/>
  <c r="U15" i="2"/>
  <c r="L7" i="10"/>
  <c r="L12" i="8"/>
  <c r="L19" i="9"/>
  <c r="X18" i="2"/>
  <c r="Z30" i="2"/>
  <c r="Z29" i="2"/>
  <c r="AF11" i="3"/>
  <c r="J72" i="9"/>
  <c r="J58" i="8"/>
  <c r="J33" i="10"/>
  <c r="J42" i="11"/>
  <c r="V18" i="3"/>
  <c r="H46" i="11"/>
  <c r="H25" i="10"/>
  <c r="H71" i="8"/>
  <c r="H61" i="9"/>
  <c r="S17" i="4"/>
  <c r="T17" i="4" s="1"/>
  <c r="S18" i="4" s="1"/>
  <c r="Y34" i="5"/>
  <c r="AH11" i="6"/>
  <c r="AG11" i="6"/>
  <c r="U11" i="6"/>
  <c r="H27" i="11"/>
  <c r="H44" i="8"/>
  <c r="H24" i="9"/>
  <c r="S29" i="7"/>
  <c r="T29" i="7" s="1"/>
  <c r="S30" i="7" s="1"/>
  <c r="I8" i="10"/>
  <c r="I20" i="9"/>
  <c r="I13" i="8"/>
  <c r="I43" i="11"/>
  <c r="I38" i="10"/>
  <c r="I78" i="9"/>
  <c r="I63" i="8"/>
  <c r="S15" i="3"/>
  <c r="T15" i="3" s="1"/>
  <c r="S16" i="3" s="1"/>
  <c r="H40" i="11"/>
  <c r="H20" i="10"/>
  <c r="H53" i="9"/>
  <c r="H52" i="8"/>
  <c r="S19" i="3"/>
  <c r="T19" i="3" s="1"/>
  <c r="S20" i="3" s="1"/>
  <c r="J79" i="8"/>
  <c r="V14" i="6"/>
  <c r="J44" i="9"/>
  <c r="AF15" i="6"/>
  <c r="AH21" i="6"/>
  <c r="AG21" i="6"/>
  <c r="U21" i="6"/>
  <c r="I63" i="9"/>
  <c r="I90" i="8"/>
  <c r="S25" i="6"/>
  <c r="T25" i="6" s="1"/>
  <c r="S26" i="6" s="1"/>
  <c r="Z26" i="6" s="1"/>
  <c r="I53" i="10"/>
  <c r="I37" i="9"/>
  <c r="I20" i="8"/>
  <c r="AH29" i="2"/>
  <c r="AI29" i="2" s="1"/>
  <c r="AG29" i="2"/>
  <c r="J38" i="10"/>
  <c r="J78" i="9"/>
  <c r="J43" i="11"/>
  <c r="J63" i="8"/>
  <c r="V16" i="3"/>
  <c r="Y16" i="3" s="1"/>
  <c r="I40" i="11"/>
  <c r="I20" i="10"/>
  <c r="I52" i="8"/>
  <c r="I53" i="9"/>
  <c r="Y20" i="3"/>
  <c r="AF21" i="3"/>
  <c r="J27" i="10"/>
  <c r="J65" i="9"/>
  <c r="J54" i="8"/>
  <c r="V28" i="3"/>
  <c r="H52" i="11"/>
  <c r="H73" i="9"/>
  <c r="H34" i="10"/>
  <c r="H59" i="8"/>
  <c r="S29" i="3"/>
  <c r="T29" i="3" s="1"/>
  <c r="S30" i="3" s="1"/>
  <c r="AF9" i="4"/>
  <c r="U13" i="4"/>
  <c r="AG13" i="4"/>
  <c r="AI13" i="4" s="1"/>
  <c r="L58" i="10"/>
  <c r="L72" i="8"/>
  <c r="L62" i="9"/>
  <c r="X16" i="4"/>
  <c r="K21" i="10"/>
  <c r="K36" i="11"/>
  <c r="K54" i="9"/>
  <c r="K68" i="8"/>
  <c r="W32" i="4"/>
  <c r="J31" i="10"/>
  <c r="J70" i="9"/>
  <c r="J75" i="8"/>
  <c r="V36" i="4"/>
  <c r="U13" i="5"/>
  <c r="AG13" i="5"/>
  <c r="AF15" i="5"/>
  <c r="L51" i="10"/>
  <c r="L29" i="8"/>
  <c r="L25" i="9"/>
  <c r="X18" i="5"/>
  <c r="K27" i="9"/>
  <c r="K52" i="10"/>
  <c r="K30" i="8"/>
  <c r="W24" i="5"/>
  <c r="AH31" i="5"/>
  <c r="AG31" i="5"/>
  <c r="U31" i="5"/>
  <c r="AF9" i="6"/>
  <c r="J63" i="9"/>
  <c r="J90" i="8"/>
  <c r="V26" i="6"/>
  <c r="Y26" i="6" s="1"/>
  <c r="M6" i="8"/>
  <c r="Z18" i="1"/>
  <c r="H57" i="10"/>
  <c r="H51" i="9"/>
  <c r="H67" i="8"/>
  <c r="S37" i="4"/>
  <c r="T37" i="4" s="1"/>
  <c r="S38" i="4" s="1"/>
  <c r="Z34" i="5"/>
  <c r="H62" i="11"/>
  <c r="H48" i="9"/>
  <c r="H81" i="8"/>
  <c r="S9" i="6"/>
  <c r="T9" i="6" s="1"/>
  <c r="S10" i="6" s="1"/>
  <c r="Z10" i="6" s="1"/>
  <c r="L52" i="9"/>
  <c r="L88" i="8"/>
  <c r="X24" i="6"/>
  <c r="J11" i="11"/>
  <c r="J5" i="9"/>
  <c r="J34" i="8"/>
  <c r="V10" i="7"/>
  <c r="K40" i="9"/>
  <c r="K16" i="10"/>
  <c r="K15" i="8"/>
  <c r="W10" i="2"/>
  <c r="Z31" i="2"/>
  <c r="Z32" i="2"/>
  <c r="J59" i="9"/>
  <c r="J24" i="10"/>
  <c r="J53" i="8"/>
  <c r="V10" i="3"/>
  <c r="L71" i="9"/>
  <c r="L32" i="10"/>
  <c r="L41" i="11"/>
  <c r="L57" i="8"/>
  <c r="X14" i="3"/>
  <c r="Y14" i="3" s="1"/>
  <c r="K72" i="9"/>
  <c r="K33" i="10"/>
  <c r="K42" i="11"/>
  <c r="K58" i="8"/>
  <c r="W18" i="3"/>
  <c r="L36" i="10"/>
  <c r="L75" i="9"/>
  <c r="L61" i="8"/>
  <c r="AF25" i="3"/>
  <c r="I27" i="10"/>
  <c r="I65" i="9"/>
  <c r="I54" i="8"/>
  <c r="L22" i="10"/>
  <c r="L69" i="8"/>
  <c r="L55" i="9"/>
  <c r="X10" i="4"/>
  <c r="Z10" i="4" s="1"/>
  <c r="I56" i="10"/>
  <c r="I50" i="9"/>
  <c r="I66" i="8"/>
  <c r="S11" i="4"/>
  <c r="T11" i="4" s="1"/>
  <c r="S12" i="4" s="1"/>
  <c r="K62" i="9"/>
  <c r="K58" i="10"/>
  <c r="K72" i="8"/>
  <c r="W16" i="4"/>
  <c r="AF25" i="4"/>
  <c r="Z12" i="5"/>
  <c r="AF11" i="5"/>
  <c r="J27" i="9"/>
  <c r="J52" i="10"/>
  <c r="J30" i="8"/>
  <c r="V24" i="5"/>
  <c r="AG11" i="1"/>
  <c r="J13" i="10"/>
  <c r="J34" i="9"/>
  <c r="J9" i="8"/>
  <c r="V14" i="1"/>
  <c r="U11" i="1"/>
  <c r="H11" i="10"/>
  <c r="H32" i="9"/>
  <c r="H8" i="8"/>
  <c r="AF15" i="1"/>
  <c r="AF17" i="1"/>
  <c r="H81" i="9"/>
  <c r="H41" i="10"/>
  <c r="H48" i="8"/>
  <c r="AF17" i="5"/>
  <c r="J10" i="10"/>
  <c r="J26" i="9"/>
  <c r="J7" i="8"/>
  <c r="V12" i="1"/>
  <c r="Y12" i="1" s="1"/>
  <c r="I11" i="10"/>
  <c r="I32" i="9"/>
  <c r="I8" i="8"/>
  <c r="H48" i="11"/>
  <c r="H42" i="10"/>
  <c r="H82" i="9"/>
  <c r="H49" i="8"/>
  <c r="S21" i="1"/>
  <c r="T21" i="1" s="1"/>
  <c r="S22" i="1" s="1"/>
  <c r="I9" i="10"/>
  <c r="I23" i="9"/>
  <c r="I14" i="8"/>
  <c r="S13" i="2"/>
  <c r="T13" i="2" s="1"/>
  <c r="S14" i="2" s="1"/>
  <c r="H19" i="9"/>
  <c r="H7" i="10"/>
  <c r="H12" i="8"/>
  <c r="S17" i="2"/>
  <c r="T17" i="2" s="1"/>
  <c r="S18" i="2" s="1"/>
  <c r="I15" i="10"/>
  <c r="I38" i="9"/>
  <c r="I21" i="8"/>
  <c r="U29" i="2"/>
  <c r="AF9" i="3"/>
  <c r="AF13" i="3"/>
  <c r="K40" i="11"/>
  <c r="K20" i="10"/>
  <c r="K53" i="9"/>
  <c r="K52" i="8"/>
  <c r="W20" i="3"/>
  <c r="U23" i="3"/>
  <c r="AG23" i="3"/>
  <c r="AF31" i="3"/>
  <c r="K69" i="9"/>
  <c r="K30" i="10"/>
  <c r="K74" i="8"/>
  <c r="W14" i="4"/>
  <c r="L46" i="11"/>
  <c r="L25" i="10"/>
  <c r="L61" i="9"/>
  <c r="L71" i="8"/>
  <c r="X18" i="4"/>
  <c r="Z18" i="4" s="1"/>
  <c r="Z20" i="4"/>
  <c r="I26" i="10"/>
  <c r="I64" i="9"/>
  <c r="I73" i="8"/>
  <c r="K15" i="9"/>
  <c r="K27" i="8"/>
  <c r="W22" i="5"/>
  <c r="M32" i="8"/>
  <c r="Z28" i="5"/>
  <c r="Z27" i="5"/>
  <c r="AF27" i="5"/>
  <c r="AF19" i="6"/>
  <c r="H47" i="9"/>
  <c r="H61" i="11"/>
  <c r="H87" i="8"/>
  <c r="S27" i="6"/>
  <c r="T27" i="6" s="1"/>
  <c r="S28" i="6" s="1"/>
  <c r="Z27" i="6" s="1"/>
  <c r="AF29" i="6"/>
  <c r="AH31" i="6"/>
  <c r="AG31" i="6"/>
  <c r="AI31" i="6" s="1"/>
  <c r="U31" i="6"/>
  <c r="S15" i="1"/>
  <c r="T15" i="1" s="1"/>
  <c r="S16" i="1" s="1"/>
  <c r="Z16" i="1" s="1"/>
  <c r="S25" i="1"/>
  <c r="T25" i="1" s="1"/>
  <c r="S26" i="1" s="1"/>
  <c r="Z26" i="1" s="1"/>
  <c r="Z33" i="6"/>
  <c r="H14" i="10"/>
  <c r="H10" i="8"/>
  <c r="H35" i="9"/>
  <c r="S9" i="1"/>
  <c r="T9" i="1" s="1"/>
  <c r="S10" i="1" s="1"/>
  <c r="Z10" i="1" s="1"/>
  <c r="J42" i="10"/>
  <c r="J48" i="11"/>
  <c r="J82" i="9"/>
  <c r="J49" i="8"/>
  <c r="V22" i="1"/>
  <c r="Z16" i="2"/>
  <c r="AG23" i="2"/>
  <c r="I50" i="10"/>
  <c r="I21" i="9"/>
  <c r="I24" i="11"/>
  <c r="I18" i="8"/>
  <c r="K68" i="9"/>
  <c r="K29" i="10"/>
  <c r="K56" i="8"/>
  <c r="W12" i="3"/>
  <c r="I41" i="11"/>
  <c r="I32" i="10"/>
  <c r="I57" i="8"/>
  <c r="I71" i="9"/>
  <c r="AI15" i="3"/>
  <c r="H58" i="10"/>
  <c r="H62" i="9"/>
  <c r="H72" i="8"/>
  <c r="S15" i="4"/>
  <c r="T15" i="4" s="1"/>
  <c r="S16" i="4" s="1"/>
  <c r="Z16" i="4" s="1"/>
  <c r="J47" i="11"/>
  <c r="J80" i="9"/>
  <c r="J40" i="10"/>
  <c r="J77" i="8"/>
  <c r="V22" i="4"/>
  <c r="Z22" i="4" s="1"/>
  <c r="AF23" i="4"/>
  <c r="Z24" i="4"/>
  <c r="AF31" i="4"/>
  <c r="AF35" i="4"/>
  <c r="Z22" i="6"/>
  <c r="AF37" i="6"/>
  <c r="K13" i="10"/>
  <c r="K34" i="9"/>
  <c r="K9" i="8"/>
  <c r="W14" i="1"/>
  <c r="Z14" i="1" s="1"/>
  <c r="I34" i="10"/>
  <c r="I52" i="11"/>
  <c r="I73" i="9"/>
  <c r="I59" i="8"/>
  <c r="J15" i="9"/>
  <c r="J27" i="8"/>
  <c r="V22" i="5"/>
  <c r="L8" i="10"/>
  <c r="L20" i="9"/>
  <c r="L13" i="8"/>
  <c r="X12" i="2"/>
  <c r="Y12" i="2" s="1"/>
  <c r="U31" i="2"/>
  <c r="AG31" i="2"/>
  <c r="J23" i="9"/>
  <c r="J9" i="10"/>
  <c r="J14" i="8"/>
  <c r="V14" i="2"/>
  <c r="Y14" i="2" s="1"/>
  <c r="I7" i="10"/>
  <c r="I19" i="9"/>
  <c r="I12" i="8"/>
  <c r="Z20" i="2"/>
  <c r="AF19" i="2"/>
  <c r="J15" i="10"/>
  <c r="J38" i="9"/>
  <c r="J21" i="8"/>
  <c r="V26" i="2"/>
  <c r="AF27" i="2"/>
  <c r="AH31" i="2"/>
  <c r="J29" i="10"/>
  <c r="J68" i="9"/>
  <c r="J56" i="8"/>
  <c r="H41" i="11"/>
  <c r="H32" i="10"/>
  <c r="H57" i="8"/>
  <c r="H71" i="9"/>
  <c r="S13" i="3"/>
  <c r="T13" i="3" s="1"/>
  <c r="S14" i="3" s="1"/>
  <c r="Z14" i="3" s="1"/>
  <c r="AH17" i="3"/>
  <c r="U17" i="3"/>
  <c r="L20" i="10"/>
  <c r="L40" i="11"/>
  <c r="L52" i="8"/>
  <c r="L53" i="9"/>
  <c r="X20" i="3"/>
  <c r="AF27" i="3"/>
  <c r="AF19" i="4"/>
  <c r="S25" i="4"/>
  <c r="T25" i="4" s="1"/>
  <c r="S26" i="4" s="1"/>
  <c r="J76" i="8"/>
  <c r="J79" i="9"/>
  <c r="J39" i="10"/>
  <c r="V34" i="4"/>
  <c r="H19" i="11"/>
  <c r="H30" i="9"/>
  <c r="H31" i="8"/>
  <c r="S15" i="5"/>
  <c r="T15" i="5" s="1"/>
  <c r="S16" i="5" s="1"/>
  <c r="I29" i="11"/>
  <c r="I31" i="9"/>
  <c r="I32" i="8"/>
  <c r="Z33" i="5"/>
  <c r="Y28" i="6"/>
  <c r="Z28" i="1"/>
  <c r="I14" i="10"/>
  <c r="I10" i="8"/>
  <c r="I35" i="9"/>
  <c r="AF9" i="1"/>
  <c r="M7" i="8"/>
  <c r="Z12" i="1"/>
  <c r="K11" i="10"/>
  <c r="K32" i="9"/>
  <c r="K8" i="8"/>
  <c r="W16" i="1"/>
  <c r="Y16" i="1" s="1"/>
  <c r="U19" i="1"/>
  <c r="AG19" i="1"/>
  <c r="K82" i="9"/>
  <c r="K42" i="10"/>
  <c r="K48" i="11"/>
  <c r="K49" i="8"/>
  <c r="W22" i="1"/>
  <c r="M50" i="8"/>
  <c r="Z29" i="1"/>
  <c r="V10" i="2"/>
  <c r="Y10" i="2" s="1"/>
  <c r="Z12" i="2"/>
  <c r="AF11" i="2"/>
  <c r="K7" i="10"/>
  <c r="K19" i="9"/>
  <c r="K12" i="8"/>
  <c r="W18" i="2"/>
  <c r="Y18" i="2" s="1"/>
  <c r="U21" i="2"/>
  <c r="AG21" i="2"/>
  <c r="S27" i="2"/>
  <c r="T27" i="2" s="1"/>
  <c r="S28" i="2" s="1"/>
  <c r="Z28" i="2" s="1"/>
  <c r="AF17" i="4"/>
  <c r="I23" i="10"/>
  <c r="I56" i="9"/>
  <c r="I37" i="11"/>
  <c r="I70" i="8"/>
  <c r="S27" i="4"/>
  <c r="T27" i="4" s="1"/>
  <c r="S28" i="4" s="1"/>
  <c r="L57" i="10"/>
  <c r="L51" i="9"/>
  <c r="L67" i="8"/>
  <c r="X38" i="4"/>
  <c r="T9" i="5"/>
  <c r="S10" i="5" s="1"/>
  <c r="Z10" i="5" s="1"/>
  <c r="I51" i="10"/>
  <c r="I25" i="9"/>
  <c r="I29" i="8"/>
  <c r="S17" i="5"/>
  <c r="T17" i="5" s="1"/>
  <c r="S18" i="5" s="1"/>
  <c r="Z18" i="5" s="1"/>
  <c r="AF25" i="5"/>
  <c r="M82" i="8"/>
  <c r="Z12" i="6"/>
  <c r="M49" i="9" s="1"/>
  <c r="AF25" i="6"/>
  <c r="K89" i="8"/>
  <c r="K60" i="9"/>
  <c r="W32" i="6"/>
  <c r="K80" i="9"/>
  <c r="K47" i="11"/>
  <c r="K40" i="10"/>
  <c r="K77" i="8"/>
  <c r="W22" i="4"/>
  <c r="M70" i="8"/>
  <c r="Z28" i="4"/>
  <c r="Z27" i="4"/>
  <c r="AI29" i="4"/>
  <c r="K79" i="9"/>
  <c r="K39" i="10"/>
  <c r="K76" i="8"/>
  <c r="W34" i="4"/>
  <c r="K70" i="9"/>
  <c r="K31" i="10"/>
  <c r="K75" i="8"/>
  <c r="W36" i="4"/>
  <c r="H13" i="11"/>
  <c r="H25" i="8"/>
  <c r="H9" i="9"/>
  <c r="H52" i="10"/>
  <c r="H27" i="9"/>
  <c r="H30" i="8"/>
  <c r="S23" i="5"/>
  <c r="T23" i="5" s="1"/>
  <c r="S24" i="5" s="1"/>
  <c r="Y38" i="5"/>
  <c r="L62" i="11"/>
  <c r="L48" i="9"/>
  <c r="L81" i="8"/>
  <c r="X10" i="6"/>
  <c r="Y10" i="6" s="1"/>
  <c r="K79" i="8"/>
  <c r="K44" i="9"/>
  <c r="W14" i="6"/>
  <c r="K57" i="9"/>
  <c r="K83" i="8"/>
  <c r="W18" i="6"/>
  <c r="Y18" i="6" s="1"/>
  <c r="AF23" i="6"/>
  <c r="I61" i="11"/>
  <c r="I47" i="9"/>
  <c r="I87" i="8"/>
  <c r="J59" i="11"/>
  <c r="J92" i="8"/>
  <c r="J58" i="9"/>
  <c r="V36" i="6"/>
  <c r="L77" i="9"/>
  <c r="L93" i="8"/>
  <c r="I29" i="9"/>
  <c r="I40" i="8"/>
  <c r="Z20" i="7"/>
  <c r="AF19" i="7"/>
  <c r="AF23" i="7"/>
  <c r="AF9" i="5"/>
  <c r="K10" i="10"/>
  <c r="K7" i="8"/>
  <c r="K26" i="9"/>
  <c r="M49" i="8"/>
  <c r="AF21" i="1"/>
  <c r="Z22" i="1"/>
  <c r="I41" i="10"/>
  <c r="I81" i="9"/>
  <c r="I48" i="8"/>
  <c r="AI29" i="1"/>
  <c r="L40" i="9"/>
  <c r="L16" i="10"/>
  <c r="L15" i="8"/>
  <c r="X10" i="2"/>
  <c r="J7" i="10"/>
  <c r="J19" i="9"/>
  <c r="J12" i="8"/>
  <c r="Y20" i="2"/>
  <c r="J49" i="10"/>
  <c r="J17" i="9"/>
  <c r="J17" i="8"/>
  <c r="H15" i="10"/>
  <c r="H38" i="9"/>
  <c r="H21" i="8"/>
  <c r="S25" i="2"/>
  <c r="T25" i="2" s="1"/>
  <c r="S26" i="2" s="1"/>
  <c r="K59" i="9"/>
  <c r="K24" i="10"/>
  <c r="K53" i="8"/>
  <c r="W10" i="3"/>
  <c r="Z10" i="3" s="1"/>
  <c r="L29" i="10"/>
  <c r="L56" i="8"/>
  <c r="L68" i="9"/>
  <c r="X12" i="3"/>
  <c r="Y12" i="3" s="1"/>
  <c r="J40" i="11"/>
  <c r="J20" i="10"/>
  <c r="J53" i="9"/>
  <c r="J52" i="8"/>
  <c r="Y22" i="3"/>
  <c r="J74" i="9"/>
  <c r="J60" i="8"/>
  <c r="J35" i="10"/>
  <c r="H27" i="10"/>
  <c r="H65" i="9"/>
  <c r="H54" i="8"/>
  <c r="S27" i="3"/>
  <c r="T27" i="3" s="1"/>
  <c r="S28" i="3" s="1"/>
  <c r="Z28" i="3" s="1"/>
  <c r="J69" i="9"/>
  <c r="J30" i="10"/>
  <c r="J74" i="8"/>
  <c r="V14" i="4"/>
  <c r="Y14" i="4" s="1"/>
  <c r="J58" i="10"/>
  <c r="J62" i="9"/>
  <c r="J72" i="8"/>
  <c r="V16" i="4"/>
  <c r="Y16" i="4" s="1"/>
  <c r="H26" i="10"/>
  <c r="H64" i="9"/>
  <c r="H73" i="8"/>
  <c r="AF27" i="4"/>
  <c r="M65" i="8"/>
  <c r="Z30" i="4"/>
  <c r="Z29" i="4"/>
  <c r="L79" i="9"/>
  <c r="L39" i="10"/>
  <c r="L76" i="8"/>
  <c r="L31" i="10"/>
  <c r="L75" i="8"/>
  <c r="L70" i="9"/>
  <c r="X36" i="4"/>
  <c r="AF37" i="4"/>
  <c r="I13" i="11"/>
  <c r="I25" i="8"/>
  <c r="I9" i="9"/>
  <c r="Y18" i="5"/>
  <c r="U21" i="5"/>
  <c r="L22" i="11"/>
  <c r="L26" i="8"/>
  <c r="L47" i="10"/>
  <c r="L10" i="9"/>
  <c r="X26" i="5"/>
  <c r="Y26" i="5" s="1"/>
  <c r="U33" i="5"/>
  <c r="I49" i="9"/>
  <c r="I82" i="8"/>
  <c r="AI11" i="6"/>
  <c r="L46" i="9"/>
  <c r="L80" i="8"/>
  <c r="X16" i="6"/>
  <c r="Y16" i="6" s="1"/>
  <c r="L67" i="9"/>
  <c r="L84" i="8"/>
  <c r="X20" i="6"/>
  <c r="Y20" i="6" s="1"/>
  <c r="J60" i="9"/>
  <c r="V32" i="6"/>
  <c r="Y32" i="6" s="1"/>
  <c r="J89" i="8"/>
  <c r="K59" i="11"/>
  <c r="K58" i="9"/>
  <c r="K92" i="8"/>
  <c r="W36" i="6"/>
  <c r="AF11" i="7"/>
  <c r="S13" i="7"/>
  <c r="T13" i="7" s="1"/>
  <c r="S14" i="7" s="1"/>
  <c r="AF13" i="7"/>
  <c r="W16" i="7"/>
  <c r="K38" i="8"/>
  <c r="K22" i="9"/>
  <c r="Y22" i="7"/>
  <c r="B35" i="17"/>
  <c r="D77" i="9"/>
  <c r="D93" i="8"/>
  <c r="K11" i="11"/>
  <c r="K5" i="9"/>
  <c r="W10" i="7"/>
  <c r="K34" i="8"/>
  <c r="AF15" i="7"/>
  <c r="L6" i="9"/>
  <c r="L35" i="8"/>
  <c r="X18" i="7"/>
  <c r="L61" i="11"/>
  <c r="L47" i="9"/>
  <c r="L87" i="8"/>
  <c r="X28" i="6"/>
  <c r="L13" i="10"/>
  <c r="L9" i="8"/>
  <c r="L34" i="9"/>
  <c r="X14" i="1"/>
  <c r="H6" i="10"/>
  <c r="H18" i="9"/>
  <c r="H6" i="8"/>
  <c r="J5" i="10"/>
  <c r="J12" i="9"/>
  <c r="J5" i="8"/>
  <c r="V20" i="1"/>
  <c r="AG17" i="2"/>
  <c r="U17" i="2"/>
  <c r="J33" i="9"/>
  <c r="J12" i="10"/>
  <c r="J19" i="8"/>
  <c r="V24" i="2"/>
  <c r="K15" i="10"/>
  <c r="K38" i="9"/>
  <c r="K21" i="8"/>
  <c r="W26" i="2"/>
  <c r="L24" i="11"/>
  <c r="L50" i="10"/>
  <c r="L21" i="9"/>
  <c r="L18" i="8"/>
  <c r="X28" i="2"/>
  <c r="Y28" i="2" s="1"/>
  <c r="L72" i="9"/>
  <c r="L42" i="11"/>
  <c r="L33" i="10"/>
  <c r="L58" i="8"/>
  <c r="X18" i="3"/>
  <c r="AF19" i="3"/>
  <c r="H75" i="9"/>
  <c r="H61" i="8"/>
  <c r="H36" i="10"/>
  <c r="J66" i="9"/>
  <c r="J28" i="10"/>
  <c r="J55" i="8"/>
  <c r="V26" i="3"/>
  <c r="Z26" i="3" s="1"/>
  <c r="K65" i="9"/>
  <c r="K27" i="10"/>
  <c r="K54" i="8"/>
  <c r="W28" i="3"/>
  <c r="L52" i="11"/>
  <c r="L34" i="10"/>
  <c r="L73" i="9"/>
  <c r="L59" i="8"/>
  <c r="X30" i="3"/>
  <c r="H53" i="11"/>
  <c r="H37" i="10"/>
  <c r="H76" i="9"/>
  <c r="H62" i="8"/>
  <c r="M66" i="8"/>
  <c r="Z12" i="4"/>
  <c r="M72" i="8"/>
  <c r="AF15" i="4"/>
  <c r="I25" i="10"/>
  <c r="I46" i="11"/>
  <c r="I71" i="8"/>
  <c r="I61" i="9"/>
  <c r="Y26" i="4"/>
  <c r="Y28" i="4"/>
  <c r="J35" i="11"/>
  <c r="J45" i="9"/>
  <c r="J65" i="8"/>
  <c r="J19" i="10"/>
  <c r="I57" i="10"/>
  <c r="I51" i="9"/>
  <c r="I67" i="8"/>
  <c r="J17" i="11"/>
  <c r="J7" i="9"/>
  <c r="J23" i="8"/>
  <c r="V14" i="5"/>
  <c r="Y14" i="5" s="1"/>
  <c r="J19" i="11"/>
  <c r="J30" i="9"/>
  <c r="J31" i="8"/>
  <c r="V16" i="5"/>
  <c r="Y16" i="5" s="1"/>
  <c r="I46" i="10"/>
  <c r="I8" i="9"/>
  <c r="I24" i="8"/>
  <c r="L52" i="10"/>
  <c r="L30" i="8"/>
  <c r="L27" i="9"/>
  <c r="X24" i="5"/>
  <c r="H22" i="11"/>
  <c r="H10" i="9"/>
  <c r="H47" i="10"/>
  <c r="H26" i="8"/>
  <c r="Z30" i="5"/>
  <c r="Z29" i="5"/>
  <c r="AG37" i="5"/>
  <c r="U37" i="5"/>
  <c r="I62" i="11"/>
  <c r="I48" i="9"/>
  <c r="I81" i="8"/>
  <c r="I60" i="11"/>
  <c r="I43" i="9"/>
  <c r="I86" i="8"/>
  <c r="H77" i="9"/>
  <c r="H93" i="8"/>
  <c r="S37" i="6"/>
  <c r="T37" i="6" s="1"/>
  <c r="S38" i="6" s="1"/>
  <c r="L11" i="11"/>
  <c r="L5" i="9"/>
  <c r="L34" i="8"/>
  <c r="X10" i="7"/>
  <c r="H28" i="11"/>
  <c r="H28" i="9"/>
  <c r="H39" i="8"/>
  <c r="S25" i="7"/>
  <c r="T25" i="7" s="1"/>
  <c r="S26" i="7" s="1"/>
  <c r="K35" i="9"/>
  <c r="K14" i="10"/>
  <c r="K10" i="8"/>
  <c r="AF13" i="1"/>
  <c r="I6" i="10"/>
  <c r="I18" i="9"/>
  <c r="I6" i="8"/>
  <c r="K5" i="10"/>
  <c r="K12" i="9"/>
  <c r="K5" i="8"/>
  <c r="Z27" i="1"/>
  <c r="J54" i="11"/>
  <c r="J83" i="9"/>
  <c r="J43" i="10"/>
  <c r="J50" i="8"/>
  <c r="H16" i="10"/>
  <c r="H15" i="8"/>
  <c r="H40" i="9"/>
  <c r="S9" i="2"/>
  <c r="T9" i="2" s="1"/>
  <c r="S10" i="2" s="1"/>
  <c r="Z10" i="2" s="1"/>
  <c r="I49" i="10"/>
  <c r="I17" i="9"/>
  <c r="I17" i="8"/>
  <c r="AI21" i="2"/>
  <c r="K33" i="9"/>
  <c r="K12" i="10"/>
  <c r="K19" i="8"/>
  <c r="W24" i="2"/>
  <c r="L15" i="10"/>
  <c r="L21" i="8"/>
  <c r="L38" i="9"/>
  <c r="X26" i="2"/>
  <c r="Y30" i="2"/>
  <c r="H68" i="9"/>
  <c r="H29" i="10"/>
  <c r="H56" i="8"/>
  <c r="S11" i="3"/>
  <c r="T11" i="3" s="1"/>
  <c r="S12" i="3" s="1"/>
  <c r="Z12" i="3" s="1"/>
  <c r="I36" i="10"/>
  <c r="I75" i="9"/>
  <c r="I61" i="8"/>
  <c r="I35" i="10"/>
  <c r="I74" i="9"/>
  <c r="I60" i="8"/>
  <c r="AI23" i="3"/>
  <c r="K66" i="9"/>
  <c r="K28" i="10"/>
  <c r="K55" i="8"/>
  <c r="W26" i="3"/>
  <c r="L54" i="8"/>
  <c r="L27" i="10"/>
  <c r="L65" i="9"/>
  <c r="X28" i="3"/>
  <c r="I37" i="10"/>
  <c r="I76" i="9"/>
  <c r="I62" i="8"/>
  <c r="I53" i="11"/>
  <c r="H22" i="10"/>
  <c r="H55" i="9"/>
  <c r="H69" i="8"/>
  <c r="H70" i="9"/>
  <c r="H31" i="10"/>
  <c r="H75" i="8"/>
  <c r="S35" i="4"/>
  <c r="T35" i="4" s="1"/>
  <c r="S36" i="4" s="1"/>
  <c r="L9" i="9"/>
  <c r="L13" i="11"/>
  <c r="L25" i="8"/>
  <c r="X10" i="5"/>
  <c r="Y10" i="5" s="1"/>
  <c r="K17" i="11"/>
  <c r="K7" i="9"/>
  <c r="K23" i="8"/>
  <c r="W14" i="5"/>
  <c r="K19" i="11"/>
  <c r="K30" i="9"/>
  <c r="K31" i="8"/>
  <c r="W16" i="5"/>
  <c r="M24" i="8"/>
  <c r="Z20" i="5"/>
  <c r="AF23" i="5"/>
  <c r="I47" i="10"/>
  <c r="I10" i="9"/>
  <c r="I22" i="11"/>
  <c r="I26" i="8"/>
  <c r="Z35" i="5"/>
  <c r="H80" i="8"/>
  <c r="H46" i="9"/>
  <c r="S15" i="6"/>
  <c r="T15" i="6" s="1"/>
  <c r="S16" i="6" s="1"/>
  <c r="Z16" i="6" s="1"/>
  <c r="H67" i="9"/>
  <c r="H84" i="8"/>
  <c r="S19" i="6"/>
  <c r="T19" i="6" s="1"/>
  <c r="S20" i="6" s="1"/>
  <c r="Z20" i="6" s="1"/>
  <c r="J88" i="8"/>
  <c r="J52" i="9"/>
  <c r="V24" i="6"/>
  <c r="Z28" i="6"/>
  <c r="AF27" i="6"/>
  <c r="S29" i="6"/>
  <c r="T29" i="6" s="1"/>
  <c r="S30" i="6" s="1"/>
  <c r="Z30" i="6" s="1"/>
  <c r="Z34" i="6"/>
  <c r="AF33" i="6"/>
  <c r="Z14" i="7"/>
  <c r="M29" i="9" s="1"/>
  <c r="K83" i="9"/>
  <c r="K43" i="10"/>
  <c r="K54" i="11"/>
  <c r="K50" i="8"/>
  <c r="I16" i="10"/>
  <c r="I40" i="9"/>
  <c r="I15" i="8"/>
  <c r="U13" i="2"/>
  <c r="AH17" i="2"/>
  <c r="AI17" i="2" s="1"/>
  <c r="S21" i="2"/>
  <c r="T21" i="2" s="1"/>
  <c r="S22" i="2" s="1"/>
  <c r="Z22" i="2" s="1"/>
  <c r="L12" i="10"/>
  <c r="L33" i="9"/>
  <c r="L19" i="8"/>
  <c r="X24" i="2"/>
  <c r="AG25" i="2"/>
  <c r="U25" i="2"/>
  <c r="H24" i="11"/>
  <c r="H50" i="10"/>
  <c r="H21" i="9"/>
  <c r="H18" i="8"/>
  <c r="H37" i="9"/>
  <c r="H53" i="10"/>
  <c r="H20" i="8"/>
  <c r="I29" i="10"/>
  <c r="I56" i="8"/>
  <c r="I68" i="9"/>
  <c r="U15" i="3"/>
  <c r="Z18" i="3"/>
  <c r="M58" i="8" s="1"/>
  <c r="S21" i="3"/>
  <c r="T21" i="3" s="1"/>
  <c r="S22" i="3" s="1"/>
  <c r="Z22" i="3" s="1"/>
  <c r="S23" i="3"/>
  <c r="T23" i="3" s="1"/>
  <c r="S24" i="3" s="1"/>
  <c r="Z24" i="3" s="1"/>
  <c r="M60" i="8" s="1"/>
  <c r="L66" i="9"/>
  <c r="L28" i="10"/>
  <c r="L55" i="8"/>
  <c r="X26" i="3"/>
  <c r="AF29" i="3"/>
  <c r="S31" i="3"/>
  <c r="T31" i="3" s="1"/>
  <c r="S32" i="3" s="1"/>
  <c r="I22" i="10"/>
  <c r="I55" i="9"/>
  <c r="I69" i="8"/>
  <c r="U11" i="4"/>
  <c r="AG11" i="4"/>
  <c r="AI11" i="4" s="1"/>
  <c r="Y18" i="4"/>
  <c r="U21" i="4"/>
  <c r="L26" i="10"/>
  <c r="L64" i="9"/>
  <c r="L73" i="8"/>
  <c r="X26" i="4"/>
  <c r="Z26" i="4" s="1"/>
  <c r="J36" i="11"/>
  <c r="J21" i="10"/>
  <c r="J68" i="8"/>
  <c r="J54" i="9"/>
  <c r="V32" i="4"/>
  <c r="U33" i="4"/>
  <c r="K57" i="10"/>
  <c r="K51" i="9"/>
  <c r="K67" i="8"/>
  <c r="W38" i="4"/>
  <c r="I18" i="11"/>
  <c r="I48" i="10"/>
  <c r="I16" i="9"/>
  <c r="I28" i="8"/>
  <c r="L30" i="9"/>
  <c r="L19" i="11"/>
  <c r="L31" i="8"/>
  <c r="X16" i="5"/>
  <c r="H51" i="10"/>
  <c r="H25" i="9"/>
  <c r="H29" i="8"/>
  <c r="AF19" i="5"/>
  <c r="S25" i="5"/>
  <c r="T25" i="5" s="1"/>
  <c r="S26" i="5" s="1"/>
  <c r="Z26" i="5" s="1"/>
  <c r="U29" i="5"/>
  <c r="AG29" i="5"/>
  <c r="Z31" i="5"/>
  <c r="Z32" i="5"/>
  <c r="AH37" i="5"/>
  <c r="U13" i="6"/>
  <c r="I46" i="9"/>
  <c r="I80" i="8"/>
  <c r="U17" i="6"/>
  <c r="AG17" i="6"/>
  <c r="AI17" i="6" s="1"/>
  <c r="I67" i="9"/>
  <c r="I84" i="8"/>
  <c r="K52" i="9"/>
  <c r="K88" i="8"/>
  <c r="W24" i="6"/>
  <c r="Z35" i="6"/>
  <c r="M92" i="8" s="1"/>
  <c r="X38" i="6"/>
  <c r="J14" i="11"/>
  <c r="J37" i="8"/>
  <c r="J14" i="9"/>
  <c r="V12" i="7"/>
  <c r="Y12" i="7" s="1"/>
  <c r="H12" i="9"/>
  <c r="H5" i="10"/>
  <c r="H5" i="8"/>
  <c r="L14" i="10"/>
  <c r="L35" i="9"/>
  <c r="L10" i="8"/>
  <c r="I10" i="10"/>
  <c r="I26" i="9"/>
  <c r="I7" i="8"/>
  <c r="J32" i="9"/>
  <c r="J11" i="10"/>
  <c r="J8" i="8"/>
  <c r="L6" i="10"/>
  <c r="L18" i="9"/>
  <c r="L6" i="8"/>
  <c r="I5" i="10"/>
  <c r="I12" i="9"/>
  <c r="I5" i="8"/>
  <c r="L41" i="10"/>
  <c r="L48" i="8"/>
  <c r="L81" i="9"/>
  <c r="I43" i="10"/>
  <c r="I83" i="9"/>
  <c r="I54" i="11"/>
  <c r="I50" i="8"/>
  <c r="K8" i="10"/>
  <c r="K20" i="9"/>
  <c r="K13" i="8"/>
  <c r="H9" i="10"/>
  <c r="H14" i="8"/>
  <c r="H23" i="9"/>
  <c r="H49" i="10"/>
  <c r="H17" i="9"/>
  <c r="H17" i="8"/>
  <c r="K21" i="9"/>
  <c r="K24" i="11"/>
  <c r="K50" i="10"/>
  <c r="K18" i="8"/>
  <c r="L53" i="10"/>
  <c r="L20" i="8"/>
  <c r="L37" i="9"/>
  <c r="K71" i="9"/>
  <c r="K41" i="11"/>
  <c r="K32" i="10"/>
  <c r="K57" i="8"/>
  <c r="H38" i="10"/>
  <c r="H78" i="9"/>
  <c r="H63" i="8"/>
  <c r="H43" i="11"/>
  <c r="K75" i="9"/>
  <c r="K36" i="10"/>
  <c r="K61" i="8"/>
  <c r="H74" i="9"/>
  <c r="H35" i="10"/>
  <c r="H60" i="8"/>
  <c r="J52" i="11"/>
  <c r="J34" i="10"/>
  <c r="J73" i="9"/>
  <c r="J59" i="8"/>
  <c r="K76" i="9"/>
  <c r="K37" i="10"/>
  <c r="K62" i="8"/>
  <c r="K53" i="11"/>
  <c r="J55" i="9"/>
  <c r="J22" i="10"/>
  <c r="J69" i="8"/>
  <c r="L56" i="10"/>
  <c r="L50" i="9"/>
  <c r="L66" i="8"/>
  <c r="I30" i="10"/>
  <c r="I74" i="8"/>
  <c r="I69" i="9"/>
  <c r="J46" i="11"/>
  <c r="J25" i="10"/>
  <c r="J61" i="9"/>
  <c r="J71" i="8"/>
  <c r="I40" i="10"/>
  <c r="I47" i="11"/>
  <c r="I80" i="9"/>
  <c r="I77" i="8"/>
  <c r="J26" i="10"/>
  <c r="J64" i="9"/>
  <c r="J73" i="8"/>
  <c r="L37" i="11"/>
  <c r="L23" i="10"/>
  <c r="L70" i="8"/>
  <c r="L56" i="9"/>
  <c r="H35" i="11"/>
  <c r="H19" i="10"/>
  <c r="H45" i="9"/>
  <c r="H65" i="8"/>
  <c r="I21" i="10"/>
  <c r="I54" i="9"/>
  <c r="I68" i="8"/>
  <c r="I36" i="11"/>
  <c r="J13" i="11"/>
  <c r="J9" i="9"/>
  <c r="J25" i="8"/>
  <c r="L18" i="11"/>
  <c r="L48" i="10"/>
  <c r="L28" i="8"/>
  <c r="L16" i="9"/>
  <c r="I17" i="11"/>
  <c r="I7" i="9"/>
  <c r="I23" i="8"/>
  <c r="J25" i="9"/>
  <c r="J51" i="10"/>
  <c r="J29" i="8"/>
  <c r="L24" i="8"/>
  <c r="L46" i="10"/>
  <c r="L8" i="9"/>
  <c r="I15" i="9"/>
  <c r="I27" i="8"/>
  <c r="J22" i="11"/>
  <c r="J47" i="10"/>
  <c r="J26" i="8"/>
  <c r="J10" i="9"/>
  <c r="L29" i="11"/>
  <c r="L32" i="8"/>
  <c r="L31" i="9"/>
  <c r="J81" i="8"/>
  <c r="J62" i="11"/>
  <c r="J48" i="9"/>
  <c r="L49" i="9"/>
  <c r="L82" i="8"/>
  <c r="I44" i="9"/>
  <c r="I79" i="8"/>
  <c r="J80" i="8"/>
  <c r="J46" i="9"/>
  <c r="I83" i="8"/>
  <c r="I57" i="9"/>
  <c r="I60" i="9"/>
  <c r="I89" i="8"/>
  <c r="H59" i="11"/>
  <c r="H92" i="8"/>
  <c r="H58" i="9"/>
  <c r="J77" i="9"/>
  <c r="J93" i="8"/>
  <c r="I11" i="11"/>
  <c r="I5" i="9"/>
  <c r="I34" i="8"/>
  <c r="I14" i="9"/>
  <c r="I14" i="11"/>
  <c r="I37" i="8"/>
  <c r="L29" i="9"/>
  <c r="L40" i="8"/>
  <c r="J6" i="9"/>
  <c r="J35" i="8"/>
  <c r="Y20" i="7"/>
  <c r="K30" i="11"/>
  <c r="K36" i="9"/>
  <c r="K41" i="8"/>
  <c r="W24" i="7"/>
  <c r="I12" i="11"/>
  <c r="I11" i="9"/>
  <c r="I43" i="8"/>
  <c r="K73" i="9"/>
  <c r="K34" i="10"/>
  <c r="K59" i="8"/>
  <c r="K52" i="11"/>
  <c r="L53" i="11"/>
  <c r="L37" i="10"/>
  <c r="L76" i="9"/>
  <c r="L62" i="8"/>
  <c r="K55" i="9"/>
  <c r="K22" i="10"/>
  <c r="K69" i="8"/>
  <c r="H56" i="10"/>
  <c r="H50" i="9"/>
  <c r="H66" i="8"/>
  <c r="K61" i="9"/>
  <c r="K25" i="10"/>
  <c r="K46" i="11"/>
  <c r="K71" i="8"/>
  <c r="K64" i="9"/>
  <c r="K26" i="10"/>
  <c r="K73" i="8"/>
  <c r="H56" i="9"/>
  <c r="H37" i="11"/>
  <c r="H23" i="10"/>
  <c r="H70" i="8"/>
  <c r="I19" i="10"/>
  <c r="I35" i="11"/>
  <c r="I45" i="9"/>
  <c r="I65" i="8"/>
  <c r="J57" i="10"/>
  <c r="J51" i="9"/>
  <c r="J67" i="8"/>
  <c r="K13" i="11"/>
  <c r="K9" i="9"/>
  <c r="K25" i="8"/>
  <c r="H18" i="11"/>
  <c r="H16" i="9"/>
  <c r="H48" i="10"/>
  <c r="H28" i="8"/>
  <c r="K51" i="10"/>
  <c r="K25" i="9"/>
  <c r="K29" i="8"/>
  <c r="H46" i="10"/>
  <c r="H8" i="9"/>
  <c r="H24" i="8"/>
  <c r="K47" i="10"/>
  <c r="K10" i="9"/>
  <c r="K26" i="8"/>
  <c r="K22" i="11"/>
  <c r="H31" i="9"/>
  <c r="H32" i="8"/>
  <c r="H29" i="11"/>
  <c r="K62" i="11"/>
  <c r="K48" i="9"/>
  <c r="K81" i="8"/>
  <c r="H49" i="9"/>
  <c r="H82" i="8"/>
  <c r="K46" i="9"/>
  <c r="K80" i="8"/>
  <c r="Z18" i="6"/>
  <c r="M57" i="9" s="1"/>
  <c r="J67" i="9"/>
  <c r="J84" i="8"/>
  <c r="H90" i="8"/>
  <c r="H63" i="9"/>
  <c r="J47" i="9"/>
  <c r="J61" i="11"/>
  <c r="J87" i="8"/>
  <c r="H60" i="11"/>
  <c r="H43" i="9"/>
  <c r="H86" i="8"/>
  <c r="Z31" i="6"/>
  <c r="K77" i="9"/>
  <c r="K93" i="8"/>
  <c r="W38" i="6"/>
  <c r="V16" i="7"/>
  <c r="Y16" i="7" s="1"/>
  <c r="J38" i="8"/>
  <c r="J22" i="9"/>
  <c r="K6" i="9"/>
  <c r="K35" i="8"/>
  <c r="W18" i="7"/>
  <c r="Y18" i="7"/>
  <c r="AF29" i="7"/>
  <c r="S31" i="7"/>
  <c r="T31" i="7" s="1"/>
  <c r="S32" i="7" s="1"/>
  <c r="Z32" i="7" s="1"/>
  <c r="AF33" i="7"/>
  <c r="L38" i="8"/>
  <c r="L22" i="9"/>
  <c r="X16" i="7"/>
  <c r="M35" i="8"/>
  <c r="AF17" i="7"/>
  <c r="I27" i="11"/>
  <c r="I24" i="9"/>
  <c r="I44" i="8"/>
  <c r="AF27" i="7"/>
  <c r="Z36" i="7"/>
  <c r="AF35" i="7"/>
  <c r="Z35" i="7"/>
  <c r="L14" i="11"/>
  <c r="L37" i="8"/>
  <c r="L14" i="9"/>
  <c r="Z22" i="7"/>
  <c r="K28" i="11"/>
  <c r="K28" i="9"/>
  <c r="K39" i="8"/>
  <c r="W26" i="7"/>
  <c r="H23" i="11"/>
  <c r="H13" i="9"/>
  <c r="H36" i="8"/>
  <c r="Y30" i="7"/>
  <c r="Y34" i="7"/>
  <c r="J14" i="10"/>
  <c r="J35" i="9"/>
  <c r="J10" i="8"/>
  <c r="L26" i="9"/>
  <c r="L10" i="10"/>
  <c r="L7" i="8"/>
  <c r="I13" i="10"/>
  <c r="I34" i="9"/>
  <c r="I9" i="8"/>
  <c r="J18" i="9"/>
  <c r="J6" i="10"/>
  <c r="J6" i="8"/>
  <c r="L5" i="10"/>
  <c r="L12" i="9"/>
  <c r="L5" i="8"/>
  <c r="I42" i="10"/>
  <c r="I48" i="11"/>
  <c r="I82" i="9"/>
  <c r="I49" i="8"/>
  <c r="J41" i="10"/>
  <c r="J81" i="9"/>
  <c r="J48" i="8"/>
  <c r="L54" i="11"/>
  <c r="L83" i="9"/>
  <c r="L43" i="10"/>
  <c r="L50" i="8"/>
  <c r="K9" i="10"/>
  <c r="K23" i="9"/>
  <c r="K14" i="8"/>
  <c r="K49" i="10"/>
  <c r="K17" i="9"/>
  <c r="K17" i="8"/>
  <c r="H33" i="9"/>
  <c r="H12" i="10"/>
  <c r="H19" i="8"/>
  <c r="J37" i="9"/>
  <c r="J53" i="10"/>
  <c r="J20" i="8"/>
  <c r="H24" i="10"/>
  <c r="H59" i="9"/>
  <c r="H53" i="8"/>
  <c r="K78" i="9"/>
  <c r="K43" i="11"/>
  <c r="K63" i="8"/>
  <c r="K38" i="10"/>
  <c r="H42" i="11"/>
  <c r="H33" i="10"/>
  <c r="H72" i="9"/>
  <c r="H58" i="8"/>
  <c r="K74" i="9"/>
  <c r="K35" i="10"/>
  <c r="K60" i="8"/>
  <c r="H28" i="10"/>
  <c r="H55" i="8"/>
  <c r="H66" i="9"/>
  <c r="W30" i="3"/>
  <c r="Z30" i="3" s="1"/>
  <c r="X32" i="3"/>
  <c r="Y32" i="3" s="1"/>
  <c r="J56" i="10"/>
  <c r="J66" i="8"/>
  <c r="J50" i="9"/>
  <c r="L30" i="10"/>
  <c r="L69" i="9"/>
  <c r="L74" i="8"/>
  <c r="I58" i="10"/>
  <c r="I72" i="8"/>
  <c r="I62" i="9"/>
  <c r="L47" i="11"/>
  <c r="L80" i="9"/>
  <c r="L40" i="10"/>
  <c r="L77" i="8"/>
  <c r="J37" i="11"/>
  <c r="J23" i="10"/>
  <c r="J70" i="8"/>
  <c r="J56" i="9"/>
  <c r="K19" i="10"/>
  <c r="K45" i="9"/>
  <c r="K65" i="8"/>
  <c r="K35" i="11"/>
  <c r="L21" i="10"/>
  <c r="L36" i="11"/>
  <c r="L54" i="9"/>
  <c r="L68" i="8"/>
  <c r="H79" i="9"/>
  <c r="H76" i="8"/>
  <c r="H39" i="10"/>
  <c r="Z33" i="4"/>
  <c r="I31" i="10"/>
  <c r="I70" i="9"/>
  <c r="I75" i="8"/>
  <c r="V38" i="4"/>
  <c r="J18" i="11"/>
  <c r="J16" i="9"/>
  <c r="J48" i="10"/>
  <c r="J28" i="8"/>
  <c r="L17" i="11"/>
  <c r="L7" i="9"/>
  <c r="L23" i="8"/>
  <c r="I19" i="11"/>
  <c r="I30" i="9"/>
  <c r="I31" i="8"/>
  <c r="J46" i="10"/>
  <c r="J8" i="9"/>
  <c r="J24" i="8"/>
  <c r="L15" i="9"/>
  <c r="L27" i="8"/>
  <c r="I52" i="10"/>
  <c r="I27" i="9"/>
  <c r="I30" i="8"/>
  <c r="J31" i="9"/>
  <c r="J29" i="11"/>
  <c r="J32" i="8"/>
  <c r="J49" i="9"/>
  <c r="J82" i="8"/>
  <c r="L79" i="8"/>
  <c r="L44" i="9"/>
  <c r="L83" i="8"/>
  <c r="L57" i="9"/>
  <c r="H52" i="9"/>
  <c r="H88" i="8"/>
  <c r="S23" i="6"/>
  <c r="T23" i="6" s="1"/>
  <c r="S24" i="6" s="1"/>
  <c r="Z24" i="6" s="1"/>
  <c r="K63" i="9"/>
  <c r="K90" i="8"/>
  <c r="J43" i="9"/>
  <c r="J86" i="8"/>
  <c r="J60" i="11"/>
  <c r="L89" i="8"/>
  <c r="L60" i="9"/>
  <c r="L59" i="11"/>
  <c r="L58" i="9"/>
  <c r="L92" i="8"/>
  <c r="J29" i="9"/>
  <c r="J40" i="8"/>
  <c r="I22" i="9"/>
  <c r="I38" i="8"/>
  <c r="H6" i="9"/>
  <c r="H35" i="8"/>
  <c r="S17" i="7"/>
  <c r="T17" i="7" s="1"/>
  <c r="S18" i="7" s="1"/>
  <c r="Z18" i="7" s="1"/>
  <c r="M6" i="9" s="1"/>
  <c r="L28" i="9"/>
  <c r="L39" i="8"/>
  <c r="L28" i="11"/>
  <c r="X26" i="7"/>
  <c r="Z26" i="7" s="1"/>
  <c r="I23" i="11"/>
  <c r="I36" i="8"/>
  <c r="I13" i="9"/>
  <c r="AF31" i="7"/>
  <c r="H10" i="10"/>
  <c r="H26" i="9"/>
  <c r="H7" i="8"/>
  <c r="K18" i="9"/>
  <c r="K6" i="8"/>
  <c r="K6" i="10"/>
  <c r="K81" i="9"/>
  <c r="K41" i="10"/>
  <c r="K48" i="8"/>
  <c r="H54" i="11"/>
  <c r="H43" i="10"/>
  <c r="H83" i="9"/>
  <c r="H50" i="8"/>
  <c r="J8" i="10"/>
  <c r="J20" i="9"/>
  <c r="J13" i="8"/>
  <c r="L9" i="10"/>
  <c r="L14" i="8"/>
  <c r="L23" i="9"/>
  <c r="L49" i="10"/>
  <c r="L17" i="8"/>
  <c r="L17" i="9"/>
  <c r="I12" i="10"/>
  <c r="I33" i="9"/>
  <c r="I19" i="8"/>
  <c r="J24" i="11"/>
  <c r="J50" i="10"/>
  <c r="J21" i="9"/>
  <c r="J18" i="8"/>
  <c r="K53" i="10"/>
  <c r="K37" i="9"/>
  <c r="K20" i="8"/>
  <c r="I24" i="10"/>
  <c r="I59" i="9"/>
  <c r="I53" i="8"/>
  <c r="J32" i="10"/>
  <c r="J41" i="11"/>
  <c r="J71" i="9"/>
  <c r="J57" i="8"/>
  <c r="L43" i="11"/>
  <c r="L78" i="9"/>
  <c r="L63" i="8"/>
  <c r="L38" i="10"/>
  <c r="I33" i="10"/>
  <c r="I42" i="11"/>
  <c r="I72" i="9"/>
  <c r="I58" i="8"/>
  <c r="J75" i="9"/>
  <c r="J36" i="10"/>
  <c r="J61" i="8"/>
  <c r="L35" i="10"/>
  <c r="L74" i="9"/>
  <c r="L60" i="8"/>
  <c r="I28" i="10"/>
  <c r="I55" i="8"/>
  <c r="I66" i="9"/>
  <c r="J37" i="10"/>
  <c r="J76" i="9"/>
  <c r="J62" i="8"/>
  <c r="J53" i="11"/>
  <c r="K56" i="10"/>
  <c r="K50" i="9"/>
  <c r="K66" i="8"/>
  <c r="H30" i="10"/>
  <c r="H69" i="9"/>
  <c r="H74" i="8"/>
  <c r="H47" i="11"/>
  <c r="H80" i="9"/>
  <c r="H40" i="10"/>
  <c r="H77" i="8"/>
  <c r="K23" i="10"/>
  <c r="K37" i="11"/>
  <c r="K56" i="9"/>
  <c r="K70" i="8"/>
  <c r="L35" i="11"/>
  <c r="L19" i="10"/>
  <c r="L65" i="8"/>
  <c r="L45" i="9"/>
  <c r="H36" i="11"/>
  <c r="H21" i="10"/>
  <c r="H68" i="8"/>
  <c r="H54" i="9"/>
  <c r="I39" i="10"/>
  <c r="I79" i="9"/>
  <c r="I76" i="8"/>
  <c r="K18" i="11"/>
  <c r="K48" i="10"/>
  <c r="K16" i="9"/>
  <c r="K28" i="8"/>
  <c r="H17" i="11"/>
  <c r="H7" i="9"/>
  <c r="H23" i="8"/>
  <c r="K46" i="10"/>
  <c r="K8" i="9"/>
  <c r="K24" i="8"/>
  <c r="H27" i="8"/>
  <c r="H15" i="9"/>
  <c r="K29" i="11"/>
  <c r="K31" i="9"/>
  <c r="K32" i="8"/>
  <c r="K49" i="9"/>
  <c r="K82" i="8"/>
  <c r="H44" i="9"/>
  <c r="H79" i="8"/>
  <c r="H83" i="8"/>
  <c r="H57" i="9"/>
  <c r="I52" i="9"/>
  <c r="I88" i="8"/>
  <c r="L63" i="9"/>
  <c r="L90" i="8"/>
  <c r="K60" i="11"/>
  <c r="K43" i="9"/>
  <c r="K86" i="8"/>
  <c r="B33" i="17"/>
  <c r="D59" i="11"/>
  <c r="D58" i="9"/>
  <c r="D92" i="8"/>
  <c r="H11" i="11"/>
  <c r="H34" i="8"/>
  <c r="H5" i="9"/>
  <c r="S9" i="7"/>
  <c r="T9" i="7" s="1"/>
  <c r="S10" i="7" s="1"/>
  <c r="Z10" i="7" s="1"/>
  <c r="AF9" i="7"/>
  <c r="H14" i="9"/>
  <c r="H14" i="11"/>
  <c r="H37" i="8"/>
  <c r="I6" i="9"/>
  <c r="I35" i="8"/>
  <c r="U21" i="7"/>
  <c r="AG21" i="7"/>
  <c r="J30" i="11"/>
  <c r="J41" i="8"/>
  <c r="V24" i="7"/>
  <c r="Y24" i="7" s="1"/>
  <c r="J36" i="9"/>
  <c r="AF25" i="7"/>
  <c r="S27" i="7"/>
  <c r="T27" i="7" s="1"/>
  <c r="S28" i="7" s="1"/>
  <c r="Z27" i="7" s="1"/>
  <c r="H12" i="11"/>
  <c r="H43" i="8"/>
  <c r="H11" i="9"/>
  <c r="J28" i="9"/>
  <c r="J39" i="8"/>
  <c r="L23" i="11"/>
  <c r="L13" i="9"/>
  <c r="B27" i="18"/>
  <c r="D24" i="9"/>
  <c r="D27" i="11"/>
  <c r="D44" i="8"/>
  <c r="L24" i="9"/>
  <c r="L44" i="8"/>
  <c r="L27" i="11"/>
  <c r="D12" i="11"/>
  <c r="B29" i="18"/>
  <c r="D11" i="9"/>
  <c r="L12" i="11"/>
  <c r="L11" i="9"/>
  <c r="B31" i="18"/>
  <c r="D39" i="9"/>
  <c r="K40" i="8"/>
  <c r="L45" i="8"/>
  <c r="L36" i="8"/>
  <c r="H41" i="8"/>
  <c r="D45" i="8"/>
  <c r="J28" i="11"/>
  <c r="L30" i="11"/>
  <c r="L36" i="9"/>
  <c r="L41" i="8"/>
  <c r="I28" i="11"/>
  <c r="I28" i="9"/>
  <c r="AG37" i="7"/>
  <c r="J13" i="9"/>
  <c r="H39" i="9"/>
  <c r="J57" i="9"/>
  <c r="J83" i="8"/>
  <c r="K61" i="11"/>
  <c r="K47" i="9"/>
  <c r="K87" i="8"/>
  <c r="L60" i="11"/>
  <c r="L86" i="8"/>
  <c r="I59" i="11"/>
  <c r="I58" i="9"/>
  <c r="I92" i="8"/>
  <c r="I77" i="9"/>
  <c r="I93" i="8"/>
  <c r="H22" i="9"/>
  <c r="H38" i="8"/>
  <c r="X28" i="7"/>
  <c r="Y28" i="7" s="1"/>
  <c r="X30" i="7"/>
  <c r="X32" i="7"/>
  <c r="Y32" i="7" s="1"/>
  <c r="Z38" i="7"/>
  <c r="L43" i="8"/>
  <c r="I45" i="8"/>
  <c r="L43" i="9"/>
  <c r="I30" i="11"/>
  <c r="I36" i="9"/>
  <c r="J27" i="11"/>
  <c r="J44" i="8"/>
  <c r="J24" i="9"/>
  <c r="J12" i="11"/>
  <c r="J11" i="9"/>
  <c r="I39" i="8"/>
  <c r="J45" i="8"/>
  <c r="K14" i="11"/>
  <c r="K37" i="8"/>
  <c r="H29" i="9"/>
  <c r="H40" i="8"/>
  <c r="S15" i="7"/>
  <c r="T15" i="7" s="1"/>
  <c r="S16" i="7" s="1"/>
  <c r="Z16" i="7" s="1"/>
  <c r="S23" i="7"/>
  <c r="T23" i="7" s="1"/>
  <c r="S24" i="7" s="1"/>
  <c r="Z24" i="7" s="1"/>
  <c r="K23" i="11"/>
  <c r="K13" i="9"/>
  <c r="K27" i="11"/>
  <c r="K24" i="9"/>
  <c r="K44" i="8"/>
  <c r="K12" i="11"/>
  <c r="K11" i="9"/>
  <c r="J36" i="8"/>
  <c r="K45" i="8"/>
  <c r="K84" i="8"/>
  <c r="H89" i="8"/>
  <c r="M52" i="9" l="1"/>
  <c r="M88" i="8"/>
  <c r="M11" i="11"/>
  <c r="M5" i="9"/>
  <c r="M34" i="8"/>
  <c r="M26" i="10"/>
  <c r="M64" i="9"/>
  <c r="M73" i="8"/>
  <c r="M67" i="9"/>
  <c r="M84" i="8"/>
  <c r="M9" i="9"/>
  <c r="M13" i="11"/>
  <c r="M25" i="8"/>
  <c r="M32" i="10"/>
  <c r="M41" i="11"/>
  <c r="M71" i="9"/>
  <c r="M57" i="8"/>
  <c r="M41" i="10"/>
  <c r="M81" i="9"/>
  <c r="M48" i="8"/>
  <c r="M47" i="10"/>
  <c r="M22" i="11"/>
  <c r="M10" i="9"/>
  <c r="M26" i="8"/>
  <c r="M11" i="10"/>
  <c r="M32" i="9"/>
  <c r="M8" i="8"/>
  <c r="M60" i="11"/>
  <c r="M43" i="9"/>
  <c r="M86" i="8"/>
  <c r="M46" i="9"/>
  <c r="M80" i="8"/>
  <c r="M50" i="10"/>
  <c r="M24" i="11"/>
  <c r="M21" i="9"/>
  <c r="M18" i="8"/>
  <c r="M14" i="10"/>
  <c r="M35" i="9"/>
  <c r="M10" i="8"/>
  <c r="M63" i="9"/>
  <c r="M90" i="8"/>
  <c r="M22" i="9"/>
  <c r="M38" i="8"/>
  <c r="M29" i="10"/>
  <c r="M68" i="9"/>
  <c r="M56" i="8"/>
  <c r="M51" i="10"/>
  <c r="M25" i="9"/>
  <c r="M29" i="8"/>
  <c r="M13" i="10"/>
  <c r="M34" i="9"/>
  <c r="M9" i="8"/>
  <c r="M62" i="11"/>
  <c r="M48" i="9"/>
  <c r="M81" i="8"/>
  <c r="M28" i="10"/>
  <c r="M66" i="9"/>
  <c r="M55" i="8"/>
  <c r="M25" i="10"/>
  <c r="M46" i="11"/>
  <c r="M61" i="9"/>
  <c r="M71" i="8"/>
  <c r="M36" i="10"/>
  <c r="M75" i="9"/>
  <c r="M61" i="8"/>
  <c r="M30" i="11"/>
  <c r="M36" i="9"/>
  <c r="M41" i="8"/>
  <c r="M34" i="10"/>
  <c r="M73" i="9"/>
  <c r="M52" i="11"/>
  <c r="M59" i="8"/>
  <c r="M16" i="10"/>
  <c r="M40" i="9"/>
  <c r="M15" i="8"/>
  <c r="M27" i="10"/>
  <c r="M65" i="9"/>
  <c r="M54" i="8"/>
  <c r="M24" i="10"/>
  <c r="M59" i="9"/>
  <c r="M53" i="8"/>
  <c r="M28" i="9"/>
  <c r="M28" i="11"/>
  <c r="M39" i="8"/>
  <c r="M40" i="10"/>
  <c r="M47" i="11"/>
  <c r="M80" i="9"/>
  <c r="M77" i="8"/>
  <c r="M22" i="10"/>
  <c r="M55" i="9"/>
  <c r="M69" i="8"/>
  <c r="Z28" i="7"/>
  <c r="AH23" i="6"/>
  <c r="U23" i="6"/>
  <c r="AG23" i="6"/>
  <c r="AI23" i="6" s="1"/>
  <c r="Y38" i="4"/>
  <c r="Y32" i="4"/>
  <c r="Z32" i="4"/>
  <c r="Z31" i="3"/>
  <c r="Y24" i="6"/>
  <c r="M46" i="10"/>
  <c r="M8" i="9"/>
  <c r="AG15" i="7"/>
  <c r="AH15" i="7"/>
  <c r="AI15" i="7" s="1"/>
  <c r="U15" i="7"/>
  <c r="AH11" i="2"/>
  <c r="AI11" i="2" s="1"/>
  <c r="AG11" i="2"/>
  <c r="U11" i="2"/>
  <c r="M10" i="10"/>
  <c r="M26" i="9"/>
  <c r="Z32" i="6"/>
  <c r="Z27" i="2"/>
  <c r="AH31" i="4"/>
  <c r="AG31" i="4"/>
  <c r="AI31" i="4" s="1"/>
  <c r="U31" i="4"/>
  <c r="Y10" i="4"/>
  <c r="AH27" i="5"/>
  <c r="AI27" i="5" s="1"/>
  <c r="AG27" i="5"/>
  <c r="U27" i="5"/>
  <c r="Y30" i="3"/>
  <c r="AH13" i="3"/>
  <c r="AG13" i="3"/>
  <c r="AI13" i="3" s="1"/>
  <c r="U13" i="3"/>
  <c r="Z14" i="2"/>
  <c r="Y36" i="4"/>
  <c r="AG9" i="4"/>
  <c r="AI9" i="4" s="1"/>
  <c r="U9" i="4"/>
  <c r="AH9" i="4"/>
  <c r="Y14" i="6"/>
  <c r="Z16" i="3"/>
  <c r="M35" i="10"/>
  <c r="M74" i="9"/>
  <c r="Z12" i="7"/>
  <c r="M19" i="10"/>
  <c r="M45" i="9"/>
  <c r="M35" i="11"/>
  <c r="M42" i="10"/>
  <c r="M82" i="9"/>
  <c r="M48" i="11"/>
  <c r="AG9" i="5"/>
  <c r="U9" i="5"/>
  <c r="AH9" i="5"/>
  <c r="AI9" i="5" s="1"/>
  <c r="M40" i="8"/>
  <c r="M8" i="10"/>
  <c r="M20" i="9"/>
  <c r="M13" i="8"/>
  <c r="Z31" i="4"/>
  <c r="AH17" i="1"/>
  <c r="AI17" i="1" s="1"/>
  <c r="AG17" i="1"/>
  <c r="U17" i="1"/>
  <c r="Y14" i="1"/>
  <c r="U25" i="3"/>
  <c r="AH25" i="3"/>
  <c r="AG25" i="3"/>
  <c r="AI25" i="3" s="1"/>
  <c r="Y10" i="3"/>
  <c r="Z37" i="4"/>
  <c r="Z38" i="4"/>
  <c r="Z30" i="7"/>
  <c r="Y18" i="3"/>
  <c r="AG23" i="1"/>
  <c r="AH23" i="1"/>
  <c r="U23" i="1"/>
  <c r="AH35" i="7"/>
  <c r="AG35" i="7"/>
  <c r="U35" i="7"/>
  <c r="AH33" i="7"/>
  <c r="AG33" i="7"/>
  <c r="AI33" i="7" s="1"/>
  <c r="Z33" i="7" s="1"/>
  <c r="M45" i="8" s="1"/>
  <c r="U29" i="3"/>
  <c r="AH29" i="3"/>
  <c r="AG29" i="3"/>
  <c r="AI29" i="3" s="1"/>
  <c r="AG33" i="6"/>
  <c r="U33" i="6"/>
  <c r="AH33" i="6"/>
  <c r="AG11" i="7"/>
  <c r="U11" i="7"/>
  <c r="AH11" i="7"/>
  <c r="AI11" i="7" s="1"/>
  <c r="U21" i="1"/>
  <c r="AH21" i="1"/>
  <c r="AG21" i="1"/>
  <c r="AI21" i="1" s="1"/>
  <c r="AH9" i="1"/>
  <c r="AI9" i="1" s="1"/>
  <c r="U9" i="1"/>
  <c r="AG9" i="1"/>
  <c r="AG27" i="2"/>
  <c r="U27" i="2"/>
  <c r="AH27" i="2"/>
  <c r="AI27" i="2" s="1"/>
  <c r="Y22" i="1"/>
  <c r="M29" i="11"/>
  <c r="M31" i="9"/>
  <c r="AG17" i="5"/>
  <c r="U17" i="5"/>
  <c r="AH17" i="5"/>
  <c r="AI17" i="5" s="1"/>
  <c r="Z14" i="5"/>
  <c r="Z29" i="3"/>
  <c r="M53" i="10"/>
  <c r="M37" i="9"/>
  <c r="M20" i="8"/>
  <c r="AG17" i="7"/>
  <c r="U17" i="7"/>
  <c r="AH17" i="7"/>
  <c r="AI17" i="7" s="1"/>
  <c r="M12" i="11"/>
  <c r="M11" i="9"/>
  <c r="M42" i="11"/>
  <c r="M33" i="10"/>
  <c r="M72" i="9"/>
  <c r="Y26" i="7"/>
  <c r="AG15" i="4"/>
  <c r="AI15" i="4" s="1"/>
  <c r="U15" i="4"/>
  <c r="AH15" i="4"/>
  <c r="AH27" i="4"/>
  <c r="AG27" i="4"/>
  <c r="AI27" i="4" s="1"/>
  <c r="U27" i="4"/>
  <c r="Z24" i="5"/>
  <c r="Y34" i="4"/>
  <c r="AH19" i="4"/>
  <c r="AG19" i="4"/>
  <c r="AI19" i="4" s="1"/>
  <c r="U19" i="4"/>
  <c r="Y26" i="2"/>
  <c r="AG37" i="6"/>
  <c r="AI37" i="6" s="1"/>
  <c r="Z37" i="6" s="1"/>
  <c r="M93" i="8" s="1"/>
  <c r="AH37" i="6"/>
  <c r="M58" i="10"/>
  <c r="M62" i="9"/>
  <c r="U15" i="1"/>
  <c r="AH15" i="1"/>
  <c r="AI15" i="1" s="1"/>
  <c r="AG15" i="1"/>
  <c r="AH11" i="5"/>
  <c r="AI11" i="5" s="1"/>
  <c r="AG11" i="5"/>
  <c r="U11" i="5"/>
  <c r="Z16" i="5"/>
  <c r="AH21" i="3"/>
  <c r="AG21" i="3"/>
  <c r="AI21" i="3" s="1"/>
  <c r="U21" i="3"/>
  <c r="Z20" i="3"/>
  <c r="Z38" i="6"/>
  <c r="M77" i="9" s="1"/>
  <c r="M23" i="10"/>
  <c r="M37" i="11"/>
  <c r="M56" i="9"/>
  <c r="Z27" i="3"/>
  <c r="AG23" i="4"/>
  <c r="U23" i="4"/>
  <c r="AH23" i="4"/>
  <c r="AH29" i="6"/>
  <c r="AG29" i="6"/>
  <c r="AI29" i="6" s="1"/>
  <c r="U29" i="6"/>
  <c r="Z18" i="2"/>
  <c r="Z34" i="4"/>
  <c r="M48" i="10"/>
  <c r="M18" i="11"/>
  <c r="M16" i="9"/>
  <c r="Y10" i="7"/>
  <c r="AG15" i="5"/>
  <c r="U15" i="5"/>
  <c r="AH15" i="5"/>
  <c r="AI15" i="5" s="1"/>
  <c r="AG9" i="2"/>
  <c r="U9" i="2"/>
  <c r="AH9" i="2"/>
  <c r="AI9" i="2" s="1"/>
  <c r="AG9" i="7"/>
  <c r="U9" i="7"/>
  <c r="AH9" i="7"/>
  <c r="AI9" i="7" s="1"/>
  <c r="AH29" i="7"/>
  <c r="AG29" i="7"/>
  <c r="AI29" i="7" s="1"/>
  <c r="U29" i="7" s="1"/>
  <c r="AH27" i="7"/>
  <c r="AI27" i="7" s="1"/>
  <c r="AG27" i="7"/>
  <c r="U27" i="7"/>
  <c r="Y38" i="6"/>
  <c r="M83" i="8"/>
  <c r="M49" i="10"/>
  <c r="M17" i="9"/>
  <c r="M17" i="8"/>
  <c r="AH27" i="6"/>
  <c r="AG27" i="6"/>
  <c r="AI27" i="6" s="1"/>
  <c r="U27" i="6"/>
  <c r="U13" i="1"/>
  <c r="AG13" i="1"/>
  <c r="AH13" i="1"/>
  <c r="AI13" i="1" s="1"/>
  <c r="M56" i="10"/>
  <c r="M50" i="9"/>
  <c r="Y26" i="3"/>
  <c r="AG19" i="3"/>
  <c r="AI19" i="3" s="1"/>
  <c r="U19" i="3"/>
  <c r="AH19" i="3"/>
  <c r="Y20" i="1"/>
  <c r="Z20" i="1"/>
  <c r="Z26" i="2"/>
  <c r="U23" i="7"/>
  <c r="AH23" i="7"/>
  <c r="AI23" i="7" s="1"/>
  <c r="AG23" i="7"/>
  <c r="AG25" i="5"/>
  <c r="U25" i="5"/>
  <c r="AH25" i="5"/>
  <c r="AI25" i="5" s="1"/>
  <c r="Y22" i="4"/>
  <c r="Z29" i="6"/>
  <c r="AH19" i="6"/>
  <c r="AG19" i="6"/>
  <c r="AI19" i="6" s="1"/>
  <c r="U19" i="6"/>
  <c r="Z32" i="3"/>
  <c r="AG9" i="3"/>
  <c r="AI9" i="3" s="1"/>
  <c r="AH9" i="3"/>
  <c r="U9" i="3"/>
  <c r="M28" i="8"/>
  <c r="Z14" i="4"/>
  <c r="M6" i="10"/>
  <c r="M18" i="9"/>
  <c r="AG9" i="6"/>
  <c r="AI9" i="6" s="1"/>
  <c r="U9" i="6"/>
  <c r="AH9" i="6"/>
  <c r="AH15" i="6"/>
  <c r="U15" i="6"/>
  <c r="AG15" i="6"/>
  <c r="AI15" i="6" s="1"/>
  <c r="Z14" i="6"/>
  <c r="AH25" i="1"/>
  <c r="AG25" i="1"/>
  <c r="AI25" i="1" s="1"/>
  <c r="U25" i="1"/>
  <c r="AG25" i="7"/>
  <c r="U25" i="7"/>
  <c r="AH25" i="7"/>
  <c r="AI25" i="7" s="1"/>
  <c r="AH19" i="5"/>
  <c r="AI19" i="5" s="1"/>
  <c r="U19" i="5"/>
  <c r="AG19" i="5"/>
  <c r="U27" i="3"/>
  <c r="AG27" i="3"/>
  <c r="AI27" i="3" s="1"/>
  <c r="AH27" i="3"/>
  <c r="U35" i="4"/>
  <c r="AH35" i="4"/>
  <c r="AG35" i="4"/>
  <c r="AI35" i="4" s="1"/>
  <c r="AG31" i="3"/>
  <c r="AI31" i="3" s="1"/>
  <c r="U31" i="3"/>
  <c r="AH31" i="3"/>
  <c r="Y24" i="5"/>
  <c r="M61" i="11"/>
  <c r="M47" i="9"/>
  <c r="AG23" i="5"/>
  <c r="U23" i="5"/>
  <c r="AH23" i="5"/>
  <c r="AI23" i="5" s="1"/>
  <c r="Y36" i="6"/>
  <c r="Z36" i="6"/>
  <c r="AG17" i="4"/>
  <c r="AI17" i="4" s="1"/>
  <c r="U17" i="4"/>
  <c r="AH17" i="4"/>
  <c r="AH31" i="7"/>
  <c r="AG31" i="7"/>
  <c r="AI31" i="7" s="1"/>
  <c r="Z31" i="7" s="1"/>
  <c r="M43" i="8" s="1"/>
  <c r="M87" i="8"/>
  <c r="Z35" i="4"/>
  <c r="Z36" i="4"/>
  <c r="Y24" i="2"/>
  <c r="AH13" i="7"/>
  <c r="AI13" i="7" s="1"/>
  <c r="AG13" i="7"/>
  <c r="U13" i="7"/>
  <c r="AG37" i="4"/>
  <c r="AI37" i="4" s="1"/>
  <c r="U37" i="4"/>
  <c r="AH37" i="4"/>
  <c r="AH19" i="7"/>
  <c r="AG19" i="7"/>
  <c r="U19" i="7"/>
  <c r="AG25" i="6"/>
  <c r="AI25" i="6" s="1"/>
  <c r="U25" i="6"/>
  <c r="AH25" i="6"/>
  <c r="AH19" i="2"/>
  <c r="AG19" i="2"/>
  <c r="U19" i="2"/>
  <c r="Y22" i="5"/>
  <c r="Z22" i="5"/>
  <c r="AG25" i="4"/>
  <c r="AI25" i="4" s="1"/>
  <c r="U25" i="4"/>
  <c r="AH25" i="4"/>
  <c r="Y28" i="3"/>
  <c r="AG11" i="3"/>
  <c r="AI11" i="3" s="1"/>
  <c r="U11" i="3"/>
  <c r="AH11" i="3"/>
  <c r="Z24" i="2"/>
  <c r="U31" i="7" l="1"/>
  <c r="U33" i="7"/>
  <c r="M12" i="10"/>
  <c r="M33" i="9"/>
  <c r="M19" i="8"/>
  <c r="M19" i="11"/>
  <c r="M30" i="9"/>
  <c r="M31" i="8"/>
  <c r="M27" i="11"/>
  <c r="M24" i="9"/>
  <c r="M7" i="10"/>
  <c r="M19" i="9"/>
  <c r="M12" i="8"/>
  <c r="M52" i="10"/>
  <c r="M27" i="9"/>
  <c r="M30" i="8"/>
  <c r="M57" i="10"/>
  <c r="M51" i="9"/>
  <c r="M67" i="8"/>
  <c r="M14" i="11"/>
  <c r="M10" i="11" s="1"/>
  <c r="M14" i="9"/>
  <c r="M37" i="8"/>
  <c r="M21" i="11"/>
  <c r="U37" i="6"/>
  <c r="M9" i="10"/>
  <c r="M23" i="9"/>
  <c r="M14" i="8"/>
  <c r="M23" i="11"/>
  <c r="M13" i="9"/>
  <c r="M36" i="8"/>
  <c r="M58" i="11"/>
  <c r="M31" i="10"/>
  <c r="M70" i="9"/>
  <c r="M75" i="8"/>
  <c r="M45" i="11"/>
  <c r="M15" i="9"/>
  <c r="M27" i="8"/>
  <c r="M21" i="10"/>
  <c r="M36" i="11"/>
  <c r="M34" i="11" s="1"/>
  <c r="M54" i="9"/>
  <c r="M68" i="8"/>
  <c r="M40" i="11"/>
  <c r="M20" i="10"/>
  <c r="M53" i="9"/>
  <c r="M52" i="8"/>
  <c r="M44" i="9"/>
  <c r="M79" i="8"/>
  <c r="M26" i="11"/>
  <c r="Z29" i="7"/>
  <c r="M44" i="8" s="1"/>
  <c r="M5" i="10"/>
  <c r="M12" i="9"/>
  <c r="M5" i="8"/>
  <c r="M59" i="11"/>
  <c r="M58" i="9"/>
  <c r="M37" i="10"/>
  <c r="M53" i="11"/>
  <c r="M51" i="11" s="1"/>
  <c r="M76" i="9"/>
  <c r="M62" i="8"/>
  <c r="M38" i="10"/>
  <c r="M43" i="11"/>
  <c r="M39" i="11" s="1"/>
  <c r="M78" i="9"/>
  <c r="M63" i="8"/>
  <c r="M17" i="11"/>
  <c r="M16" i="11" s="1"/>
  <c r="M7" i="9"/>
  <c r="M23" i="8"/>
  <c r="M30" i="10"/>
  <c r="M69" i="9"/>
  <c r="M74" i="8"/>
  <c r="M15" i="10"/>
  <c r="M38" i="9"/>
  <c r="M21" i="8"/>
  <c r="M39" i="10"/>
  <c r="M79" i="9"/>
  <c r="M76" i="8"/>
  <c r="M60" i="9"/>
  <c r="M8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000-000005000000}">
      <text>
        <r>
          <rPr>
            <sz val="10"/>
            <color rgb="FF000000"/>
            <rFont val="Open Sans"/>
            <scheme val="minor"/>
          </rPr>
          <t>======
ID#AAAA5a9afXI
SLB    (2023-09-16 17:55:39)
I Norge bruke vi kun en desimal, internasjonalt 2, vi bør bruke 2 dersom innveiings vekta tillater det.</t>
        </r>
      </text>
    </comment>
    <comment ref="E7" authorId="0" shapeId="0" xr:uid="{00000000-0006-0000-0000-000008000000}">
      <text>
        <r>
          <rPr>
            <sz val="10"/>
            <color rgb="FF000000"/>
            <rFont val="Open Sans"/>
            <scheme val="minor"/>
          </rPr>
          <t>======
ID#AAAA5a9afWw
Schlumberger    (2023-09-16 17:55:39)
UK,JK,SK og VK blir SinclairTabell for Kvinner brukt.
M0,M1..Kvinner virker ikke.
For ALLE andre kategorier blir tabell for men brukt.</t>
        </r>
      </text>
    </comment>
    <comment ref="L7" authorId="0" shapeId="0" xr:uid="{00000000-0006-0000-0000-000009000000}">
      <text>
        <r>
          <rPr>
            <sz val="10"/>
            <color rgb="FF000000"/>
            <rFont val="Open Sans"/>
            <scheme val="minor"/>
          </rPr>
          <t>======
ID#AAAA5a9afWk
NVF    (2023-09-16 17:55:39)
Bruk minus (-) for underkjent. Feks -140
Bruk N og F for neste og første, feks 170F og 175N</t>
        </r>
      </text>
    </comment>
    <comment ref="O7" authorId="0" shapeId="0" xr:uid="{00000000-0006-0000-0000-000003000000}">
      <text>
        <r>
          <rPr>
            <sz val="10"/>
            <color rgb="FF000000"/>
            <rFont val="Open Sans"/>
            <scheme val="minor"/>
          </rPr>
          <t>======
ID#AAAA5a9afXU
NVF    (2023-09-16 17:55:39)
Bruk minus (-) for underkjent. Feks -140
Bruk N og F for neste og første, feks 170F og 175N</t>
        </r>
      </text>
    </comment>
    <comment ref="R7" authorId="0" shapeId="0" xr:uid="{00000000-0006-0000-0000-00000B000000}">
      <text>
        <r>
          <rPr>
            <sz val="10"/>
            <color rgb="FF000000"/>
            <rFont val="Open Sans"/>
            <scheme val="minor"/>
          </rPr>
          <t>======
ID#AAAA5a9afWc
SLB    (2023-09-16 17:55:39)
Automatisk, ikke skriv I dette feltet</t>
        </r>
      </text>
    </comment>
    <comment ref="S7" authorId="0" shapeId="0" xr:uid="{00000000-0006-0000-0000-00000D000000}">
      <text>
        <r>
          <rPr>
            <sz val="10"/>
            <color rgb="FF000000"/>
            <rFont val="Open Sans"/>
            <scheme val="minor"/>
          </rPr>
          <t>======
ID#AAAA5a9afWI
SLB    (2023-09-16 17:55:39)
Automatisk, ikke skriv I dette feltet</t>
        </r>
      </text>
    </comment>
    <comment ref="T7" authorId="0" shapeId="0" xr:uid="{00000000-0006-0000-0000-000006000000}">
      <text>
        <r>
          <rPr>
            <sz val="10"/>
            <color rgb="FF000000"/>
            <rFont val="Open Sans"/>
            <scheme val="minor"/>
          </rPr>
          <t>======
ID#AAAA5a9afXA
SLB    (2023-09-16 17:55:39)
Automatisk, ikke skriv I dette feltet
Svar ja/yes til Macro
under opstart</t>
        </r>
      </text>
    </comment>
    <comment ref="V7" authorId="0" shapeId="0" xr:uid="{00000000-0006-0000-0000-000007000000}">
      <text>
        <r>
          <rPr>
            <sz val="10"/>
            <color rgb="FF000000"/>
            <rFont val="Open Sans"/>
            <scheme val="minor"/>
          </rPr>
          <t>======
ID#AAAA5a9afWo
tull    (2023-09-16 17:55:39)
Angis i meter med to desimaler, f.eks. 7,65</t>
        </r>
      </text>
    </comment>
    <comment ref="W7" authorId="0" shapeId="0" xr:uid="{00000000-0006-0000-0000-000001000000}">
      <text>
        <r>
          <rPr>
            <sz val="10"/>
            <color rgb="FF000000"/>
            <rFont val="Open Sans"/>
            <scheme val="minor"/>
          </rPr>
          <t>======
ID#AAAA5a9afXs
tull    (2023-09-16 17:55:39)
Angis i meter med to desimaler, f.eks.9,75.</t>
        </r>
      </text>
    </comment>
    <comment ref="X7" authorId="0" shapeId="0" xr:uid="{00000000-0006-0000-0000-00000A000000}">
      <text>
        <r>
          <rPr>
            <sz val="10"/>
            <color rgb="FF000000"/>
            <rFont val="Open Sans"/>
            <scheme val="minor"/>
          </rPr>
          <t>======
ID#AAAA5a9afWg
tull    (2023-09-16 17:55:39)
Angis i sekund med en eller to desimaler, f.eks. 7,3 eller 7,21. Forhøyes automaisk oppover til nærmeste tidel ved poengberegning, dvs. 7,21 blir 7.3 som tellende.</t>
        </r>
      </text>
    </comment>
    <comment ref="V8" authorId="0" shapeId="0" xr:uid="{00000000-0006-0000-0000-000002000000}">
      <text>
        <r>
          <rPr>
            <sz val="10"/>
            <color rgb="FF000000"/>
            <rFont val="Open Sans"/>
            <scheme val="minor"/>
          </rPr>
          <t>======
ID#AAAA5a9afXo
tull    (2023-09-16 17:55:39)
Automatisk, ikke skriv i dette feltet.</t>
        </r>
      </text>
    </comment>
    <comment ref="W8" authorId="0" shapeId="0" xr:uid="{00000000-0006-0000-0000-000004000000}">
      <text>
        <r>
          <rPr>
            <sz val="10"/>
            <color rgb="FF000000"/>
            <rFont val="Open Sans"/>
            <scheme val="minor"/>
          </rPr>
          <t>======
ID#AAAA5a9afXY
tull    (2023-09-16 17:55:39)
Automatisk, ikke skriv i dette feltet.</t>
        </r>
      </text>
    </comment>
    <comment ref="X8" authorId="0" shapeId="0" xr:uid="{00000000-0006-0000-0000-00000C000000}">
      <text>
        <r>
          <rPr>
            <sz val="10"/>
            <color rgb="FF000000"/>
            <rFont val="Open Sans"/>
            <scheme val="minor"/>
          </rPr>
          <t>======
ID#AAAA5a9afWQ
tull    (2023-09-16 17:55:39)
Automatisk, ikke skriv i dette feltet.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r+lN7d+W+xOpcVWQlbrSQdLiPUQ=="/>
    </ext>
  </extLst>
</comments>
</file>

<file path=xl/sharedStrings.xml><?xml version="1.0" encoding="utf-8"?>
<sst xmlns="http://schemas.openxmlformats.org/spreadsheetml/2006/main" count="1376" uniqueCount="256">
  <si>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</si>
  <si>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 xml:space="preserve"> ØVELSEN 40 M SPRINT</t>
  </si>
  <si>
    <t>Norges Vektløfterforbund</t>
  </si>
  <si>
    <t xml:space="preserve">    Ved manuell tidtaking skal det legges til 0,2 sek</t>
  </si>
  <si>
    <t>Stevnekat:</t>
  </si>
  <si>
    <t>Seriestevne 5-kamp</t>
  </si>
  <si>
    <t>Arrangør:</t>
  </si>
  <si>
    <t>Nidelv IL</t>
  </si>
  <si>
    <t>Sted:</t>
  </si>
  <si>
    <t>Ranheimshallen</t>
  </si>
  <si>
    <t>Dato:</t>
  </si>
  <si>
    <t>Pulje:</t>
  </si>
  <si>
    <t>meltzer</t>
  </si>
  <si>
    <t>Sinclair
Coeff.</t>
  </si>
  <si>
    <t>NVF-ID</t>
  </si>
  <si>
    <t>Vekt
kl</t>
  </si>
  <si>
    <t>Kropps-
vekt</t>
  </si>
  <si>
    <t xml:space="preserve"> Kate-vekt</t>
  </si>
  <si>
    <t>Kat
5 kamp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</si>
  <si>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</si>
  <si>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</si>
  <si>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</si>
  <si>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</si>
  <si>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</si>
  <si>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</si>
  <si>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</si>
  <si>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</si>
  <si>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</si>
  <si>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3-hopp</t>
  </si>
  <si>
    <t>Kulekast</t>
  </si>
  <si>
    <t>40 m sprint</t>
  </si>
  <si>
    <t>3-kamp</t>
  </si>
  <si>
    <t>5-kamp</t>
  </si>
  <si>
    <t>Pl.</t>
  </si>
  <si>
    <t>Rek.</t>
  </si>
  <si>
    <t>faber</t>
  </si>
  <si>
    <t>dato</t>
  </si>
  <si>
    <t>nr</t>
  </si>
  <si>
    <t xml:space="preserve">      hver øvelse</t>
  </si>
  <si>
    <t>lagt</t>
  </si>
  <si>
    <t>Veteran</t>
  </si>
  <si>
    <t>sum</t>
  </si>
  <si>
    <t>total</t>
  </si>
  <si>
    <t>Kjønn</t>
  </si>
  <si>
    <t>Alder</t>
  </si>
  <si>
    <t>menn</t>
  </si>
  <si>
    <t>kvinner</t>
  </si>
  <si>
    <t>gyldig</t>
  </si>
  <si>
    <t>64</t>
  </si>
  <si>
    <t>UK</t>
  </si>
  <si>
    <t>13-14</t>
  </si>
  <si>
    <t>Sandra Viktoria N. Amundsen</t>
  </si>
  <si>
    <t>AK Bjørgvin</t>
  </si>
  <si>
    <t>49</t>
  </si>
  <si>
    <t>Heidi Nævdal</t>
  </si>
  <si>
    <t>55</t>
  </si>
  <si>
    <t>Mathea Dyvik Kvaale</t>
  </si>
  <si>
    <t>Hitra VK</t>
  </si>
  <si>
    <t>Sigrid Johanne Røvik</t>
  </si>
  <si>
    <t>Lilje Kristine M. Røyseth</t>
  </si>
  <si>
    <t>Tambarskjelvar IL</t>
  </si>
  <si>
    <t>Lea Berge Jensen</t>
  </si>
  <si>
    <t>Vigrestad IK</t>
  </si>
  <si>
    <t>UM</t>
  </si>
  <si>
    <t>Alexander Stormoen Bruun</t>
  </si>
  <si>
    <t>73</t>
  </si>
  <si>
    <t>Lyder Slagstad Aamot</t>
  </si>
  <si>
    <t>Ove Berge Christiansen</t>
  </si>
  <si>
    <t>Tysvær VK</t>
  </si>
  <si>
    <t xml:space="preserve"> </t>
  </si>
  <si>
    <t>Rolle</t>
  </si>
  <si>
    <t>Klubb</t>
  </si>
  <si>
    <t>Stevnets leder</t>
  </si>
  <si>
    <t>Hilde Næss, Int II</t>
  </si>
  <si>
    <t>Lørenskog AK</t>
  </si>
  <si>
    <t>Speaker</t>
  </si>
  <si>
    <t>Trond Kvilhaug, Int I</t>
  </si>
  <si>
    <t>Dommer</t>
  </si>
  <si>
    <t>Ole Erik Raad, FD</t>
  </si>
  <si>
    <t>Trondheim AK</t>
  </si>
  <si>
    <t>Chief Marshall</t>
  </si>
  <si>
    <t>Iver Klingenberg, FD</t>
  </si>
  <si>
    <t>Stein Balstad, FD</t>
  </si>
  <si>
    <t>Sverre Skauge, FD</t>
  </si>
  <si>
    <t>.</t>
  </si>
  <si>
    <t>Emelie Nilsen, FD</t>
  </si>
  <si>
    <t xml:space="preserve"> Oslo AK</t>
  </si>
  <si>
    <t>Tiril Boge, FD</t>
  </si>
  <si>
    <t>Bjørgvin AK</t>
  </si>
  <si>
    <t>Tidtaker</t>
  </si>
  <si>
    <t>Tore Wisth, FD</t>
  </si>
  <si>
    <t>Sekretær</t>
  </si>
  <si>
    <t>Magnus Mikalsen, FD</t>
  </si>
  <si>
    <t>Oskar Wavold, RD</t>
  </si>
  <si>
    <t>Endre Waatvik, FD</t>
  </si>
  <si>
    <t>Beskrivelse rekorder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</si>
  <si>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</si>
  <si>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76</t>
  </si>
  <si>
    <t>15-16</t>
  </si>
  <si>
    <t>Mille Ø. Dekke</t>
  </si>
  <si>
    <t>Spydeberg Atletene</t>
  </si>
  <si>
    <t>71</t>
  </si>
  <si>
    <t>Mariell Endestad Hellevang</t>
  </si>
  <si>
    <t>Vilma Kornelie Hetle</t>
  </si>
  <si>
    <t>Eline Svendsen</t>
  </si>
  <si>
    <t>Eline Høien</t>
  </si>
  <si>
    <t>81</t>
  </si>
  <si>
    <t>JK</t>
  </si>
  <si>
    <t>17-18</t>
  </si>
  <si>
    <t>Linn Christina Larssen</t>
  </si>
  <si>
    <t>Larvik AK</t>
  </si>
  <si>
    <t>n92</t>
  </si>
  <si>
    <t>59</t>
  </si>
  <si>
    <t>Thea Emilie Hansen Gjørtz</t>
  </si>
  <si>
    <t>81+</t>
  </si>
  <si>
    <t>Maria-Isabel V. Lie</t>
  </si>
  <si>
    <t>Trine Endestad Hellevang</t>
  </si>
  <si>
    <t>Rina Tysse</t>
  </si>
  <si>
    <t>Arne Grostad, Int II</t>
  </si>
  <si>
    <t>Ida Regine Thorstensen, FD</t>
  </si>
  <si>
    <t>Randi Schei. FD</t>
  </si>
  <si>
    <t>Bjørn Johnsen, FD</t>
  </si>
  <si>
    <t>John Birger Brevik, RD</t>
  </si>
  <si>
    <t>Ak Bjørgvin</t>
  </si>
  <si>
    <t>Torbjørn Ødegård, FD</t>
  </si>
  <si>
    <t>Sigrid Røstvik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</si>
  <si>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</si>
  <si>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89</t>
  </si>
  <si>
    <t>Nikolai K. Aadland</t>
  </si>
  <si>
    <t>67</t>
  </si>
  <si>
    <t>Noah Mathias R. Svanholm</t>
  </si>
  <si>
    <t>Gjøvik AK</t>
  </si>
  <si>
    <t>Roland Siska</t>
  </si>
  <si>
    <t>Anders Lysø Sletvold</t>
  </si>
  <si>
    <t>René A. Rand Djupå</t>
  </si>
  <si>
    <t>Tomack Sand</t>
  </si>
  <si>
    <t>Aron Jensen Fauske</t>
  </si>
  <si>
    <t>Andreas Kvamsås Savland</t>
  </si>
  <si>
    <t>Olai S. Aamot</t>
  </si>
  <si>
    <t>Erik Orasmäe</t>
  </si>
  <si>
    <t>William Kyvik</t>
  </si>
  <si>
    <t>Sean Elliot Rafols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</si>
  <si>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</si>
  <si>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61</t>
  </si>
  <si>
    <t>Emil Viktor Sveum</t>
  </si>
  <si>
    <t>JM</t>
  </si>
  <si>
    <t>Rasmus Heggvik Aune</t>
  </si>
  <si>
    <t>Hitra Vk</t>
  </si>
  <si>
    <t>102</t>
  </si>
  <si>
    <t>William A. Christiansen</t>
  </si>
  <si>
    <t>Ulrik Lie-Haugen</t>
  </si>
  <si>
    <t>Adrian Rosmæl Skauge</t>
  </si>
  <si>
    <t>Ruben V. Bjerkan</t>
  </si>
  <si>
    <t>-</t>
  </si>
  <si>
    <t>Henrik F. Kjeldsberg</t>
  </si>
  <si>
    <t>Brede Tengel Lesto</t>
  </si>
  <si>
    <t>Nima B. Lama</t>
  </si>
  <si>
    <t>Alvolai M. Røyseth</t>
  </si>
  <si>
    <t>Aksel L. Svorstøl</t>
  </si>
  <si>
    <t>Jonathan H. Gustavsen</t>
  </si>
  <si>
    <t>96</t>
  </si>
  <si>
    <t>Jakub K. Kudyba</t>
  </si>
  <si>
    <t>Stefan Rønnevik</t>
  </si>
  <si>
    <t>Christian Lysenstøen, Int II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</si>
  <si>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</si>
  <si>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SK</t>
  </si>
  <si>
    <t>19-23</t>
  </si>
  <si>
    <t>Tiril Boge</t>
  </si>
  <si>
    <t>Laila Therese K. Bjørnarheim</t>
  </si>
  <si>
    <t>Breimsbygda IL</t>
  </si>
  <si>
    <t>Julia Jordanger Loen</t>
  </si>
  <si>
    <t>2001021</t>
  </si>
  <si>
    <t>Anna Wiik</t>
  </si>
  <si>
    <t>Louisa Hjelmås</t>
  </si>
  <si>
    <t>Ronja Lenvik</t>
  </si>
  <si>
    <t>Vilde Elisabeth Davidsen</t>
  </si>
  <si>
    <t>Marthe A. Walseth</t>
  </si>
  <si>
    <t>Tine Rognaldsen Pedersen</t>
  </si>
  <si>
    <t>Hanna Økland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</si>
  <si>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</si>
  <si>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SM</t>
  </si>
  <si>
    <t>Sindre K. Nesheim</t>
  </si>
  <si>
    <t>Robert André Moldestad</t>
  </si>
  <si>
    <t>Bent André Midtbø</t>
  </si>
  <si>
    <t>Remy Heggvik Aune</t>
  </si>
  <si>
    <t>Marius Haranes</t>
  </si>
  <si>
    <t>William H. Stormoen</t>
  </si>
  <si>
    <t>24-34</t>
  </si>
  <si>
    <t>Simen Vik</t>
  </si>
  <si>
    <t>Bengt William S. Bokn</t>
  </si>
  <si>
    <t>Adrian E. Henneli</t>
  </si>
  <si>
    <t>Håkon Lorentzen</t>
  </si>
  <si>
    <t>Lukas Baldauf</t>
  </si>
  <si>
    <t>109</t>
  </si>
  <si>
    <t>M45</t>
  </si>
  <si>
    <t>Børge Aadland</t>
  </si>
  <si>
    <t>M55</t>
  </si>
  <si>
    <t>Dag Rønnevik</t>
  </si>
  <si>
    <t>Trysvær VK</t>
  </si>
  <si>
    <t>Steinar Wedø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</si>
  <si>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</si>
  <si>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Sarah O. H. Øvsthus</t>
  </si>
  <si>
    <t xml:space="preserve">Caroline Røsbø </t>
  </si>
  <si>
    <t xml:space="preserve">Maren Grøndahl </t>
  </si>
  <si>
    <t>Bryggen AK</t>
  </si>
  <si>
    <t>Kaia Arnøy Høyheim</t>
  </si>
  <si>
    <t>Rebecca Tao Jacobsen</t>
  </si>
  <si>
    <t>Sarah Mari Sande</t>
  </si>
  <si>
    <t>Julie Alexandra Klæboe</t>
  </si>
  <si>
    <t>87</t>
  </si>
  <si>
    <t>Lone E. H. Kalland</t>
  </si>
  <si>
    <t>Elisabeth B. Settem</t>
  </si>
  <si>
    <t>Marianne Hasfjord</t>
  </si>
  <si>
    <t>Monika Zakrzewska</t>
  </si>
  <si>
    <t>Resultat NM 5-kamp kategori</t>
  </si>
  <si>
    <t>16.-17.09.23</t>
  </si>
  <si>
    <t>Plass</t>
  </si>
  <si>
    <t>Kr.vekt</t>
  </si>
  <si>
    <t>Kat. vl</t>
  </si>
  <si>
    <t>Kat. 5-k</t>
  </si>
  <si>
    <t>Født</t>
  </si>
  <si>
    <t>Hopp</t>
  </si>
  <si>
    <t>Kule</t>
  </si>
  <si>
    <t>Kvinner</t>
  </si>
  <si>
    <t>Menn</t>
  </si>
  <si>
    <t>Resultat NM 5-kamp ranking</t>
  </si>
  <si>
    <t>Resultat Norges Cup 3. runde Ungdom og Junior</t>
  </si>
  <si>
    <t>Ungdom jenter</t>
  </si>
  <si>
    <t>Ungdom gutter</t>
  </si>
  <si>
    <t>Junior jenter</t>
  </si>
  <si>
    <t>Junior gutter</t>
  </si>
  <si>
    <t>Resultat NM 5-kamp lagfinale</t>
  </si>
  <si>
    <t>Kvinner inntil 18 år</t>
  </si>
  <si>
    <t>Ingen lag</t>
  </si>
  <si>
    <t>Kvinner  over 18 år</t>
  </si>
  <si>
    <t>Menn inntil 18 år</t>
  </si>
  <si>
    <t>Menn over 18 år</t>
  </si>
  <si>
    <t>Stevnets art:</t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</si>
  <si>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</si>
  <si>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t>Kat.</t>
  </si>
  <si>
    <t>Trehopp</t>
  </si>
  <si>
    <t>40m sprint</t>
  </si>
  <si>
    <t>Beste</t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</si>
  <si>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</si>
  <si>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</si>
  <si>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</si>
  <si>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</si>
  <si>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</si>
  <si>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t>Norgsmesterskap 5-kamp</t>
  </si>
  <si>
    <r>
      <rPr>
        <sz val="10"/>
        <color theme="1"/>
        <rFont val="&quot;Open Sans&quot;, Arial"/>
      </rPr>
      <t xml:space="preserve">Kulestørrelser: Gutter: 11-12: </t>
    </r>
    <r>
      <rPr>
        <b/>
        <sz val="10"/>
        <color theme="1"/>
        <rFont val="MS Sans Serif"/>
      </rPr>
      <t>2 kg</t>
    </r>
    <r>
      <rPr>
        <sz val="10"/>
        <color theme="1"/>
        <rFont val="MS Sans Serif"/>
      </rPr>
      <t xml:space="preserve">, 13-14: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 xml:space="preserve">, 15-16: </t>
    </r>
    <r>
      <rPr>
        <b/>
        <sz val="10"/>
        <color theme="1"/>
        <rFont val="Arial"/>
        <family val="2"/>
      </rPr>
      <t>4 kg</t>
    </r>
    <r>
      <rPr>
        <sz val="10"/>
        <color theme="1"/>
        <rFont val="MS Sans Serif"/>
      </rPr>
      <t xml:space="preserve">, Alle andre: </t>
    </r>
    <r>
      <rPr>
        <b/>
        <sz val="10"/>
        <color theme="1"/>
        <rFont val="Arial"/>
        <family val="2"/>
      </rPr>
      <t>5 kg</t>
    </r>
    <r>
      <rPr>
        <sz val="10"/>
        <color theme="1"/>
        <rFont val="MS Sans Serif"/>
      </rPr>
      <t xml:space="preserve">.     Jenter:11-12, 13-14: </t>
    </r>
    <r>
      <rPr>
        <b/>
        <sz val="10"/>
        <color theme="1"/>
        <rFont val="MS Sans Serif"/>
      </rPr>
      <t>2 kg,</t>
    </r>
    <r>
      <rPr>
        <sz val="10"/>
        <color theme="1"/>
        <rFont val="MS Sans Serif"/>
      </rPr>
      <t xml:space="preserve">  Alle andre: </t>
    </r>
    <r>
      <rPr>
        <b/>
        <sz val="10"/>
        <color theme="1"/>
        <rFont val="Arial"/>
        <family val="2"/>
      </rPr>
      <t>3 kg</t>
    </r>
    <r>
      <rPr>
        <sz val="10"/>
        <color theme="1"/>
        <rFont val="MS Sans Serif"/>
      </rPr>
      <t>.</t>
    </r>
  </si>
  <si>
    <t>Meltzer-Faber</t>
  </si>
  <si>
    <t>Poeng menn</t>
  </si>
  <si>
    <t>Poeng kvinner</t>
  </si>
  <si>
    <t>Oslo AK</t>
  </si>
  <si>
    <t>K45</t>
  </si>
  <si>
    <t>K35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</si>
</sst>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0.0"/>
    <numFmt numFmtId="166" formatCode="0.0;[Red]0.0"/>
    <numFmt numFmtId="167" formatCode="dd\.mm\.yyyy"/>
    <numFmt numFmtId="168" formatCode="0;[Red]0"/>
    <numFmt numFmtId="169" formatCode="General;[Red]\-General"/>
    <numFmt numFmtId="170" formatCode="0.000"/>
  </numFmts>
  <fonts count="41">
    <font>
      <sz val="10"/>
      <color rgb="FF000000"/>
      <name val="Open Sans"/>
      <scheme val="minor"/>
    </font>
    <font>
      <sz val="10"/>
      <color theme="1"/>
      <name val="Open Sans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8"/>
      <color theme="1"/>
      <name val="Arial Black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8"/>
      <color theme="1"/>
      <name val="Arial Black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name val="Open Sans"/>
    </font>
    <font>
      <b/>
      <i/>
      <sz val="10"/>
      <color theme="1"/>
      <name val="Arial"/>
      <family val="2"/>
    </font>
    <font>
      <b/>
      <sz val="12"/>
      <color rgb="FF000080"/>
      <name val="Times New Roman"/>
      <family val="1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1"/>
      <color theme="1"/>
      <name val="Times New Roman"/>
      <family val="1"/>
    </font>
    <font>
      <b/>
      <u/>
      <sz val="12"/>
      <color rgb="FF000080"/>
      <name val="Times New Roman"/>
      <family val="1"/>
    </font>
    <font>
      <sz val="8"/>
      <color theme="1"/>
      <name val="Times New Roman"/>
      <family val="1"/>
    </font>
    <font>
      <b/>
      <u/>
      <sz val="12"/>
      <color rgb="FF000080"/>
      <name val="Times New Roman"/>
      <family val="1"/>
    </font>
    <font>
      <b/>
      <sz val="24"/>
      <color rgb="FFFFFFFF"/>
      <name val="Arial"/>
      <family val="2"/>
    </font>
    <font>
      <b/>
      <sz val="20"/>
      <color rgb="FFFFFFFF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&quot;Times New Roman&quot;"/>
    </font>
    <font>
      <sz val="10"/>
      <color theme="1"/>
      <name val="&quot;Open Sans&quot;"/>
    </font>
    <font>
      <sz val="10"/>
      <color theme="1"/>
      <name val="Times New Roman"/>
      <family val="1"/>
    </font>
    <font>
      <b/>
      <sz val="22"/>
      <color theme="1"/>
      <name val="&quot;Times New Roman&quot;"/>
    </font>
    <font>
      <b/>
      <sz val="18"/>
      <color theme="1"/>
      <name val="Arial"/>
      <family val="2"/>
    </font>
    <font>
      <b/>
      <sz val="12"/>
      <color theme="1"/>
      <name val="&quot;Open Sans&quot;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Open Sans"/>
      <scheme val="minor"/>
    </font>
    <font>
      <sz val="11"/>
      <color rgb="FF000000"/>
      <name val="Arial"/>
      <family val="2"/>
    </font>
    <font>
      <b/>
      <sz val="24"/>
      <color theme="1"/>
      <name val="Arial Black"/>
      <family val="2"/>
    </font>
    <font>
      <sz val="10"/>
      <color theme="1"/>
      <name val="&quot;Open Sans&quot;, Arial"/>
    </font>
    <font>
      <b/>
      <sz val="10"/>
      <color theme="1"/>
      <name val="MS Sans Serif"/>
    </font>
    <font>
      <sz val="10"/>
      <color theme="1"/>
      <name val="MS Sans Serif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CC9CCC"/>
        <bgColor rgb="FFCC9CCC"/>
      </patternFill>
    </fill>
    <fill>
      <patternFill patternType="solid">
        <fgColor rgb="FFA6CAF0"/>
        <bgColor rgb="FFA6CAF0"/>
      </patternFill>
    </fill>
    <fill>
      <patternFill patternType="solid">
        <fgColor rgb="FFF2F2F2"/>
        <bgColor rgb="FFF2F2F2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tted">
        <color rgb="FF8E7CC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168" fontId="10" fillId="0" borderId="12" xfId="0" applyNumberFormat="1" applyFont="1" applyBorder="1" applyAlignment="1">
      <alignment horizontal="center" vertical="center"/>
    </xf>
    <xf numFmtId="168" fontId="10" fillId="0" borderId="13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2" fontId="10" fillId="0" borderId="11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0" fillId="0" borderId="12" xfId="0" applyFont="1" applyBorder="1"/>
    <xf numFmtId="1" fontId="3" fillId="0" borderId="0" xfId="0" applyNumberFormat="1" applyFont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right" vertical="center"/>
    </xf>
    <xf numFmtId="168" fontId="9" fillId="0" borderId="12" xfId="0" applyNumberFormat="1" applyFont="1" applyBorder="1" applyAlignment="1">
      <alignment horizontal="center" vertical="center"/>
    </xf>
    <xf numFmtId="168" fontId="18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right" vertical="center"/>
    </xf>
    <xf numFmtId="0" fontId="13" fillId="0" borderId="0" xfId="0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/>
    <xf numFmtId="0" fontId="8" fillId="0" borderId="17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49" fontId="17" fillId="0" borderId="12" xfId="0" applyNumberFormat="1" applyFont="1" applyBorder="1" applyAlignment="1">
      <alignment horizontal="center" vertical="center"/>
    </xf>
    <xf numFmtId="168" fontId="20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10" fillId="0" borderId="12" xfId="0" quotePrefix="1" applyNumberFormat="1" applyFont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170" fontId="13" fillId="0" borderId="0" xfId="0" applyNumberFormat="1" applyFont="1" applyAlignment="1">
      <alignment vertical="center"/>
    </xf>
    <xf numFmtId="170" fontId="13" fillId="0" borderId="0" xfId="0" applyNumberFormat="1" applyFont="1" applyAlignment="1">
      <alignment horizontal="right" vertical="center"/>
    </xf>
    <xf numFmtId="0" fontId="23" fillId="0" borderId="44" xfId="0" applyFont="1" applyBorder="1" applyAlignment="1">
      <alignment horizontal="center"/>
    </xf>
    <xf numFmtId="49" fontId="23" fillId="0" borderId="44" xfId="0" applyNumberFormat="1" applyFont="1" applyBorder="1" applyAlignment="1">
      <alignment horizontal="right"/>
    </xf>
    <xf numFmtId="49" fontId="23" fillId="0" borderId="44" xfId="0" applyNumberFormat="1" applyFont="1" applyBorder="1" applyAlignment="1">
      <alignment horizontal="center"/>
    </xf>
    <xf numFmtId="0" fontId="23" fillId="0" borderId="44" xfId="0" applyFont="1" applyBorder="1"/>
    <xf numFmtId="1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2" fontId="25" fillId="0" borderId="0" xfId="0" applyNumberFormat="1" applyFont="1"/>
    <xf numFmtId="1" fontId="26" fillId="0" borderId="0" xfId="0" applyNumberFormat="1" applyFont="1"/>
    <xf numFmtId="0" fontId="25" fillId="0" borderId="0" xfId="0" applyFont="1" applyAlignment="1">
      <alignment horizontal="center"/>
    </xf>
    <xf numFmtId="2" fontId="26" fillId="0" borderId="0" xfId="0" applyNumberFormat="1" applyFont="1"/>
    <xf numFmtId="164" fontId="26" fillId="0" borderId="0" xfId="0" applyNumberFormat="1" applyFont="1"/>
    <xf numFmtId="0" fontId="26" fillId="0" borderId="0" xfId="0" applyFont="1"/>
    <xf numFmtId="0" fontId="26" fillId="0" borderId="46" xfId="0" applyFont="1" applyBorder="1"/>
    <xf numFmtId="1" fontId="25" fillId="0" borderId="0" xfId="0" applyNumberFormat="1" applyFont="1" applyAlignment="1">
      <alignment horizontal="center"/>
    </xf>
    <xf numFmtId="0" fontId="26" fillId="0" borderId="44" xfId="0" applyFont="1" applyBorder="1"/>
    <xf numFmtId="49" fontId="26" fillId="0" borderId="44" xfId="0" applyNumberFormat="1" applyFont="1" applyBorder="1"/>
    <xf numFmtId="0" fontId="27" fillId="0" borderId="44" xfId="0" applyFont="1" applyBorder="1" applyAlignment="1">
      <alignment horizontal="center"/>
    </xf>
    <xf numFmtId="0" fontId="27" fillId="0" borderId="0" xfId="0" applyFont="1"/>
    <xf numFmtId="0" fontId="26" fillId="6" borderId="49" xfId="0" applyFont="1" applyFill="1" applyBorder="1"/>
    <xf numFmtId="0" fontId="27" fillId="6" borderId="49" xfId="0" applyFont="1" applyFill="1" applyBorder="1"/>
    <xf numFmtId="2" fontId="26" fillId="6" borderId="49" xfId="0" applyNumberFormat="1" applyFont="1" applyFill="1" applyBorder="1"/>
    <xf numFmtId="0" fontId="27" fillId="0" borderId="44" xfId="0" applyFont="1" applyBorder="1"/>
    <xf numFmtId="0" fontId="28" fillId="6" borderId="0" xfId="0" applyFont="1" applyFill="1"/>
    <xf numFmtId="0" fontId="26" fillId="6" borderId="0" xfId="0" applyFont="1" applyFill="1"/>
    <xf numFmtId="0" fontId="27" fillId="6" borderId="0" xfId="0" applyFont="1" applyFill="1"/>
    <xf numFmtId="2" fontId="28" fillId="6" borderId="0" xfId="0" applyNumberFormat="1" applyFont="1" applyFill="1"/>
    <xf numFmtId="1" fontId="10" fillId="0" borderId="0" xfId="0" applyNumberFormat="1" applyFont="1"/>
    <xf numFmtId="2" fontId="25" fillId="0" borderId="3" xfId="0" applyNumberFormat="1" applyFont="1" applyBorder="1"/>
    <xf numFmtId="2" fontId="25" fillId="0" borderId="7" xfId="0" applyNumberFormat="1" applyFont="1" applyBorder="1"/>
    <xf numFmtId="2" fontId="25" fillId="0" borderId="50" xfId="0" applyNumberFormat="1" applyFont="1" applyBorder="1"/>
    <xf numFmtId="1" fontId="27" fillId="0" borderId="0" xfId="0" applyNumberFormat="1" applyFont="1"/>
    <xf numFmtId="2" fontId="25" fillId="0" borderId="49" xfId="0" applyNumberFormat="1" applyFont="1" applyBorder="1"/>
    <xf numFmtId="2" fontId="25" fillId="0" borderId="49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1" fontId="10" fillId="0" borderId="49" xfId="0" applyNumberFormat="1" applyFont="1" applyBorder="1"/>
    <xf numFmtId="1" fontId="26" fillId="0" borderId="44" xfId="0" applyNumberFormat="1" applyFont="1" applyBorder="1"/>
    <xf numFmtId="2" fontId="26" fillId="0" borderId="44" xfId="0" applyNumberFormat="1" applyFont="1" applyBorder="1"/>
    <xf numFmtId="164" fontId="26" fillId="0" borderId="44" xfId="0" applyNumberFormat="1" applyFont="1" applyBorder="1"/>
    <xf numFmtId="1" fontId="27" fillId="0" borderId="44" xfId="0" applyNumberFormat="1" applyFont="1" applyBorder="1"/>
    <xf numFmtId="2" fontId="27" fillId="0" borderId="44" xfId="0" applyNumberFormat="1" applyFont="1" applyBorder="1"/>
    <xf numFmtId="0" fontId="28" fillId="7" borderId="0" xfId="0" applyFont="1" applyFill="1"/>
    <xf numFmtId="0" fontId="26" fillId="7" borderId="0" xfId="0" applyFont="1" applyFill="1"/>
    <xf numFmtId="0" fontId="27" fillId="7" borderId="0" xfId="0" applyFont="1" applyFill="1"/>
    <xf numFmtId="2" fontId="28" fillId="7" borderId="0" xfId="0" applyNumberFormat="1" applyFont="1" applyFill="1"/>
    <xf numFmtId="1" fontId="10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23" fillId="0" borderId="0" xfId="0" applyFont="1"/>
    <xf numFmtId="0" fontId="3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1" fontId="32" fillId="0" borderId="0" xfId="0" applyNumberFormat="1" applyFont="1" applyAlignment="1">
      <alignment horizontal="center"/>
    </xf>
    <xf numFmtId="0" fontId="26" fillId="0" borderId="51" xfId="0" applyFont="1" applyBorder="1"/>
    <xf numFmtId="0" fontId="23" fillId="0" borderId="48" xfId="0" applyFont="1" applyBorder="1" applyAlignment="1">
      <alignment horizontal="center" wrapText="1"/>
    </xf>
    <xf numFmtId="0" fontId="23" fillId="0" borderId="48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45" xfId="0" applyFont="1" applyBorder="1"/>
    <xf numFmtId="49" fontId="33" fillId="0" borderId="54" xfId="0" applyNumberFormat="1" applyFont="1" applyBorder="1" applyAlignment="1">
      <alignment horizontal="center"/>
    </xf>
    <xf numFmtId="0" fontId="33" fillId="0" borderId="54" xfId="0" applyFont="1" applyBorder="1"/>
    <xf numFmtId="2" fontId="15" fillId="0" borderId="54" xfId="0" applyNumberFormat="1" applyFont="1" applyBorder="1" applyAlignment="1">
      <alignment horizontal="right"/>
    </xf>
    <xf numFmtId="2" fontId="15" fillId="0" borderId="55" xfId="0" applyNumberFormat="1" applyFont="1" applyBorder="1" applyAlignment="1">
      <alignment horizontal="right"/>
    </xf>
    <xf numFmtId="2" fontId="34" fillId="0" borderId="56" xfId="0" applyNumberFormat="1" applyFont="1" applyBorder="1" applyAlignment="1">
      <alignment horizontal="right"/>
    </xf>
    <xf numFmtId="49" fontId="26" fillId="0" borderId="48" xfId="0" applyNumberFormat="1" applyFont="1" applyBorder="1"/>
    <xf numFmtId="0" fontId="33" fillId="0" borderId="48" xfId="0" applyFont="1" applyBorder="1"/>
    <xf numFmtId="0" fontId="15" fillId="0" borderId="48" xfId="0" applyFont="1" applyBorder="1"/>
    <xf numFmtId="0" fontId="15" fillId="0" borderId="57" xfId="0" applyFont="1" applyBorder="1"/>
    <xf numFmtId="0" fontId="15" fillId="0" borderId="58" xfId="0" applyFont="1" applyBorder="1"/>
    <xf numFmtId="2" fontId="15" fillId="0" borderId="58" xfId="0" applyNumberFormat="1" applyFont="1" applyBorder="1"/>
    <xf numFmtId="2" fontId="15" fillId="0" borderId="54" xfId="0" applyNumberFormat="1" applyFont="1" applyBorder="1"/>
    <xf numFmtId="2" fontId="15" fillId="0" borderId="55" xfId="0" applyNumberFormat="1" applyFont="1" applyBorder="1"/>
    <xf numFmtId="2" fontId="15" fillId="0" borderId="56" xfId="0" applyNumberFormat="1" applyFont="1" applyBorder="1"/>
    <xf numFmtId="0" fontId="26" fillId="0" borderId="48" xfId="0" applyFont="1" applyBorder="1"/>
    <xf numFmtId="4" fontId="15" fillId="0" borderId="54" xfId="0" applyNumberFormat="1" applyFont="1" applyBorder="1" applyAlignment="1">
      <alignment horizontal="right"/>
    </xf>
    <xf numFmtId="4" fontId="15" fillId="0" borderId="54" xfId="0" applyNumberFormat="1" applyFont="1" applyBorder="1"/>
    <xf numFmtId="4" fontId="15" fillId="0" borderId="55" xfId="0" applyNumberFormat="1" applyFont="1" applyBorder="1" applyAlignment="1">
      <alignment horizontal="right"/>
    </xf>
    <xf numFmtId="4" fontId="34" fillId="0" borderId="56" xfId="0" applyNumberFormat="1" applyFont="1" applyBorder="1" applyAlignment="1">
      <alignment horizontal="right"/>
    </xf>
    <xf numFmtId="4" fontId="15" fillId="0" borderId="48" xfId="0" applyNumberFormat="1" applyFont="1" applyBorder="1"/>
    <xf numFmtId="4" fontId="15" fillId="0" borderId="57" xfId="0" applyNumberFormat="1" applyFont="1" applyBorder="1"/>
    <xf numFmtId="4" fontId="15" fillId="0" borderId="58" xfId="0" applyNumberFormat="1" applyFont="1" applyBorder="1"/>
    <xf numFmtId="4" fontId="15" fillId="0" borderId="55" xfId="0" applyNumberFormat="1" applyFont="1" applyBorder="1"/>
    <xf numFmtId="4" fontId="15" fillId="0" borderId="56" xfId="0" applyNumberFormat="1" applyFont="1" applyBorder="1"/>
    <xf numFmtId="4" fontId="23" fillId="0" borderId="54" xfId="0" applyNumberFormat="1" applyFont="1" applyBorder="1"/>
    <xf numFmtId="4" fontId="23" fillId="0" borderId="55" xfId="0" applyNumberFormat="1" applyFont="1" applyBorder="1"/>
    <xf numFmtId="4" fontId="33" fillId="0" borderId="56" xfId="0" applyNumberFormat="1" applyFont="1" applyBorder="1"/>
    <xf numFmtId="2" fontId="33" fillId="0" borderId="56" xfId="0" applyNumberFormat="1" applyFont="1" applyBorder="1"/>
    <xf numFmtId="4" fontId="23" fillId="0" borderId="48" xfId="0" applyNumberFormat="1" applyFont="1" applyBorder="1"/>
    <xf numFmtId="4" fontId="23" fillId="0" borderId="57" xfId="0" applyNumberFormat="1" applyFont="1" applyBorder="1"/>
    <xf numFmtId="4" fontId="33" fillId="0" borderId="58" xfId="0" applyNumberFormat="1" applyFont="1" applyBorder="1"/>
    <xf numFmtId="2" fontId="33" fillId="0" borderId="58" xfId="0" applyNumberFormat="1" applyFont="1" applyBorder="1"/>
    <xf numFmtId="0" fontId="23" fillId="0" borderId="57" xfId="0" applyFont="1" applyBorder="1"/>
    <xf numFmtId="0" fontId="23" fillId="0" borderId="58" xfId="0" applyFont="1" applyBorder="1"/>
    <xf numFmtId="2" fontId="23" fillId="0" borderId="58" xfId="0" applyNumberFormat="1" applyFont="1" applyBorder="1"/>
    <xf numFmtId="2" fontId="23" fillId="0" borderId="54" xfId="0" applyNumberFormat="1" applyFont="1" applyBorder="1"/>
    <xf numFmtId="2" fontId="23" fillId="0" borderId="55" xfId="0" applyNumberFormat="1" applyFont="1" applyBorder="1"/>
    <xf numFmtId="2" fontId="23" fillId="0" borderId="56" xfId="0" applyNumberFormat="1" applyFont="1" applyBorder="1"/>
    <xf numFmtId="0" fontId="32" fillId="0" borderId="0" xfId="0" applyFont="1"/>
    <xf numFmtId="0" fontId="33" fillId="0" borderId="58" xfId="0" applyFont="1" applyBorder="1"/>
    <xf numFmtId="0" fontId="15" fillId="0" borderId="0" xfId="0" applyFont="1"/>
    <xf numFmtId="170" fontId="15" fillId="0" borderId="0" xfId="0" applyNumberFormat="1" applyFont="1"/>
    <xf numFmtId="0" fontId="35" fillId="0" borderId="0" xfId="0" applyFont="1"/>
    <xf numFmtId="1" fontId="15" fillId="0" borderId="0" xfId="0" applyNumberFormat="1" applyFont="1"/>
    <xf numFmtId="170" fontId="36" fillId="0" borderId="0" xfId="0" applyNumberFormat="1" applyFont="1" applyAlignment="1">
      <alignment horizontal="right" vertical="center"/>
    </xf>
    <xf numFmtId="170" fontId="36" fillId="8" borderId="1" xfId="0" applyNumberFormat="1" applyFont="1" applyFill="1" applyBorder="1" applyAlignment="1">
      <alignment horizontal="right" vertical="center"/>
    </xf>
    <xf numFmtId="170" fontId="1" fillId="0" borderId="0" xfId="0" applyNumberFormat="1" applyFont="1"/>
    <xf numFmtId="0" fontId="8" fillId="0" borderId="15" xfId="0" applyFont="1" applyBorder="1" applyAlignment="1">
      <alignment horizontal="left" vertical="center"/>
    </xf>
    <xf numFmtId="0" fontId="12" fillId="0" borderId="16" xfId="0" applyFont="1" applyBorder="1"/>
    <xf numFmtId="0" fontId="2" fillId="0" borderId="19" xfId="0" applyFont="1" applyBorder="1" applyAlignment="1">
      <alignment horizontal="left" vertical="center"/>
    </xf>
    <xf numFmtId="0" fontId="12" fillId="0" borderId="20" xfId="0" applyFont="1" applyBorder="1"/>
    <xf numFmtId="0" fontId="2" fillId="0" borderId="22" xfId="0" applyFont="1" applyBorder="1" applyAlignment="1">
      <alignment horizontal="left" vertical="center"/>
    </xf>
    <xf numFmtId="0" fontId="12" fillId="0" borderId="22" xfId="0" applyFont="1" applyBorder="1"/>
    <xf numFmtId="0" fontId="2" fillId="0" borderId="22" xfId="0" applyFont="1" applyBorder="1" applyAlignment="1">
      <alignment vertical="center"/>
    </xf>
    <xf numFmtId="0" fontId="12" fillId="0" borderId="24" xfId="0" applyFont="1" applyBorder="1"/>
    <xf numFmtId="0" fontId="2" fillId="0" borderId="25" xfId="0" applyFont="1" applyBorder="1" applyAlignment="1">
      <alignment horizontal="left" vertical="center"/>
    </xf>
    <xf numFmtId="0" fontId="12" fillId="0" borderId="26" xfId="0" applyFont="1" applyBorder="1"/>
    <xf numFmtId="0" fontId="2" fillId="0" borderId="28" xfId="0" applyFont="1" applyBorder="1" applyAlignment="1">
      <alignment vertical="center"/>
    </xf>
    <xf numFmtId="0" fontId="12" fillId="0" borderId="30" xfId="0" applyFont="1" applyBorder="1"/>
    <xf numFmtId="0" fontId="8" fillId="0" borderId="2" xfId="0" applyFont="1" applyBorder="1" applyAlignment="1">
      <alignment horizontal="left" vertical="center"/>
    </xf>
    <xf numFmtId="0" fontId="12" fillId="0" borderId="4" xfId="0" applyFont="1" applyBorder="1"/>
    <xf numFmtId="0" fontId="12" fillId="0" borderId="39" xfId="0" applyFont="1" applyBorder="1"/>
    <xf numFmtId="2" fontId="10" fillId="0" borderId="11" xfId="0" applyNumberFormat="1" applyFont="1" applyBorder="1" applyAlignment="1">
      <alignment horizontal="center" vertical="center"/>
    </xf>
    <xf numFmtId="0" fontId="12" fillId="0" borderId="14" xfId="0" applyFont="1" applyBorder="1"/>
    <xf numFmtId="0" fontId="12" fillId="0" borderId="13" xfId="0" applyFont="1" applyBorder="1"/>
    <xf numFmtId="2" fontId="10" fillId="0" borderId="11" xfId="0" applyNumberFormat="1" applyFont="1" applyBorder="1" applyAlignment="1">
      <alignment horizontal="center" vertical="center" wrapText="1"/>
    </xf>
    <xf numFmtId="0" fontId="12" fillId="0" borderId="18" xfId="0" applyFont="1" applyBorder="1"/>
    <xf numFmtId="0" fontId="8" fillId="0" borderId="15" xfId="0" applyFont="1" applyBorder="1" applyAlignment="1">
      <alignment vertical="center"/>
    </xf>
    <xf numFmtId="0" fontId="12" fillId="0" borderId="28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2" fillId="0" borderId="36" xfId="0" applyFont="1" applyBorder="1"/>
    <xf numFmtId="0" fontId="12" fillId="0" borderId="33" xfId="0" applyFont="1" applyBorder="1"/>
    <xf numFmtId="0" fontId="1" fillId="0" borderId="18" xfId="0" applyFont="1" applyBorder="1" applyAlignment="1">
      <alignment horizontal="left" vertical="center"/>
    </xf>
    <xf numFmtId="0" fontId="12" fillId="0" borderId="38" xfId="0" applyFont="1" applyBorder="1"/>
    <xf numFmtId="0" fontId="2" fillId="0" borderId="1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12" fillId="0" borderId="7" xfId="0" applyFont="1" applyBorder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2" fillId="0" borderId="6" xfId="0" applyFont="1" applyBorder="1"/>
    <xf numFmtId="165" fontId="2" fillId="0" borderId="3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wrapText="1"/>
    </xf>
    <xf numFmtId="0" fontId="24" fillId="7" borderId="43" xfId="0" applyFont="1" applyFill="1" applyBorder="1" applyAlignment="1">
      <alignment horizontal="center"/>
    </xf>
    <xf numFmtId="0" fontId="12" fillId="0" borderId="44" xfId="0" applyFont="1" applyBorder="1"/>
    <xf numFmtId="0" fontId="12" fillId="0" borderId="45" xfId="0" applyFont="1" applyBorder="1"/>
    <xf numFmtId="0" fontId="21" fillId="5" borderId="40" xfId="0" applyFont="1" applyFill="1" applyBorder="1" applyAlignment="1">
      <alignment horizontal="center"/>
    </xf>
    <xf numFmtId="0" fontId="12" fillId="0" borderId="41" xfId="0" applyFont="1" applyBorder="1"/>
    <xf numFmtId="0" fontId="12" fillId="0" borderId="42" xfId="0" applyFont="1" applyBorder="1"/>
    <xf numFmtId="0" fontId="22" fillId="5" borderId="43" xfId="0" applyFont="1" applyFill="1" applyBorder="1" applyAlignment="1">
      <alignment horizontal="center"/>
    </xf>
    <xf numFmtId="0" fontId="22" fillId="5" borderId="44" xfId="0" applyFont="1" applyFill="1" applyBorder="1" applyAlignment="1">
      <alignment horizontal="center" wrapText="1"/>
    </xf>
    <xf numFmtId="164" fontId="22" fillId="5" borderId="44" xfId="0" applyNumberFormat="1" applyFont="1" applyFill="1" applyBorder="1" applyAlignment="1">
      <alignment horizontal="center" wrapText="1"/>
    </xf>
    <xf numFmtId="0" fontId="24" fillId="6" borderId="43" xfId="0" applyFont="1" applyFill="1" applyBorder="1" applyAlignment="1">
      <alignment horizontal="center"/>
    </xf>
    <xf numFmtId="0" fontId="24" fillId="7" borderId="47" xfId="0" applyFont="1" applyFill="1" applyBorder="1" applyAlignment="1">
      <alignment horizontal="center"/>
    </xf>
    <xf numFmtId="0" fontId="12" fillId="0" borderId="46" xfId="0" applyFont="1" applyBorder="1"/>
    <xf numFmtId="0" fontId="12" fillId="0" borderId="48" xfId="0" applyFont="1" applyBorder="1"/>
    <xf numFmtId="0" fontId="28" fillId="7" borderId="0" xfId="0" applyFont="1" applyFill="1"/>
    <xf numFmtId="0" fontId="28" fillId="6" borderId="0" xfId="0" applyFont="1" applyFill="1"/>
    <xf numFmtId="0" fontId="28" fillId="6" borderId="49" xfId="0" applyFont="1" applyFill="1" applyBorder="1"/>
    <xf numFmtId="0" fontId="12" fillId="0" borderId="49" xfId="0" applyFont="1" applyBorder="1"/>
    <xf numFmtId="0" fontId="23" fillId="0" borderId="46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14" fontId="31" fillId="0" borderId="46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/>
    <xf numFmtId="0" fontId="23" fillId="0" borderId="0" xfId="0" applyFont="1" applyAlignment="1">
      <alignment horizontal="right"/>
    </xf>
    <xf numFmtId="0" fontId="30" fillId="0" borderId="0" xfId="0" applyFont="1"/>
    <xf numFmtId="14" fontId="32" fillId="0" borderId="0" xfId="0" applyNumberFormat="1" applyFont="1" applyAlignment="1">
      <alignment wrapText="1"/>
    </xf>
    <xf numFmtId="164" fontId="32" fillId="0" borderId="0" xfId="0" applyNumberFormat="1" applyFont="1"/>
    <xf numFmtId="0" fontId="26" fillId="0" borderId="44" xfId="0" applyFont="1" applyBorder="1"/>
    <xf numFmtId="0" fontId="15" fillId="0" borderId="0" xfId="0" applyFont="1" applyAlignment="1">
      <alignment horizontal="center"/>
    </xf>
  </cellXfs>
  <cellStyles count="1">
    <cellStyle name="Normal" xfId="0" builtinId="0"/>
  </cellStyles>
  <dxfs count="168"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0"/>
  <sheetViews>
    <sheetView showGridLines="0" workbookViewId="0">
      <selection activeCell="G3" sqref="G3:R3"/>
    </sheetView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0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45185</v>
      </c>
      <c r="V5" s="11"/>
      <c r="W5" s="13"/>
      <c r="X5" s="13"/>
      <c r="Y5" s="13"/>
      <c r="Z5" s="14" t="s">
        <v>11</v>
      </c>
      <c r="AA5" s="14"/>
      <c r="AB5" s="15">
        <v>1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2010004</v>
      </c>
      <c r="C9" s="43" t="s">
        <v>48</v>
      </c>
      <c r="D9" s="44">
        <v>59.66</v>
      </c>
      <c r="E9" s="43" t="s">
        <v>49</v>
      </c>
      <c r="F9" s="43" t="s">
        <v>50</v>
      </c>
      <c r="G9" s="45">
        <v>40263</v>
      </c>
      <c r="H9" s="46">
        <v>6</v>
      </c>
      <c r="I9" s="47" t="s">
        <v>51</v>
      </c>
      <c r="J9" s="48" t="s">
        <v>52</v>
      </c>
      <c r="K9" s="49">
        <v>45</v>
      </c>
      <c r="L9" s="49">
        <v>-48</v>
      </c>
      <c r="M9" s="49">
        <v>-48</v>
      </c>
      <c r="N9" s="49">
        <v>56</v>
      </c>
      <c r="O9" s="49">
        <v>60</v>
      </c>
      <c r="P9" s="49">
        <v>62</v>
      </c>
      <c r="Q9" s="50">
        <f>IF(MAX(K9:M9)&gt;0,IF(MAX(K9:M9)&lt;0,0,TRUNC(MAX(K9:M9)/1)*1),"")</f>
        <v>45</v>
      </c>
      <c r="R9" s="46">
        <f>IF(MAX(N9:P9)&gt;0,IF(MAX(N9:P9)&lt;0,0,TRUNC(MAX(N9:P9)/1)*1),"")</f>
        <v>62</v>
      </c>
      <c r="S9" s="46">
        <f>IF(Q9="","",IF(R9="","",IF(SUM(Q9:R9)=0,"",SUM(Q9:R9))))</f>
        <v>107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145.35281922502733</v>
      </c>
      <c r="U9" s="44" t="str">
        <f>IF(AF9=1,T9*AI9,"")</f>
        <v/>
      </c>
      <c r="V9" s="52">
        <f>IF('K1'!G7="","",'K1'!G7)</f>
        <v>5.45</v>
      </c>
      <c r="W9" s="52">
        <f>IF('K1'!K7="","",'K1'!K7)</f>
        <v>6.89</v>
      </c>
      <c r="X9" s="52">
        <f>IF('K1'!N7="","",'K1'!N7)</f>
        <v>8.26</v>
      </c>
      <c r="Y9" s="51"/>
      <c r="Z9" s="44"/>
      <c r="AA9" s="46"/>
      <c r="AB9" s="53"/>
      <c r="AC9" s="54">
        <f>U5</f>
        <v>45185</v>
      </c>
      <c r="AD9" s="55" t="str">
        <f>IF(ISNUMBER(FIND("M",E9)),"m",IF(ISNUMBER(FIND("K",E9)),"k"))</f>
        <v>k</v>
      </c>
      <c r="AE9" s="56">
        <f>IF(OR(G9="",AC9=""),0,(YEAR(AC9)-YEAR(G9)))</f>
        <v>13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1.544925307609303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174.4233830700328</v>
      </c>
      <c r="T10" s="239"/>
      <c r="U10" s="44"/>
      <c r="V10" s="44">
        <f>IF(V9="","",V9*20)</f>
        <v>109</v>
      </c>
      <c r="W10" s="44">
        <f>IF(W9="","",(W9*10)*AJ9)</f>
        <v>106.44535369428097</v>
      </c>
      <c r="X10" s="44">
        <f>IF(X9="","",IF((80+(8-ROUNDUP(X9,1))*40)&lt;0,0,80+(8-ROUNDUP(X9,1))*40))</f>
        <v>68.000000000000043</v>
      </c>
      <c r="Y10" s="51">
        <f>IF(SUM(V10,W10,X10)&gt;0,SUM(V10,W10,X10),"")</f>
        <v>283.44535369428104</v>
      </c>
      <c r="Z10" s="44">
        <f>IF(AE9&gt;34,(IF(OR(S10="",V10="",W10="",X10=""),"",SUM(S10,V10,W10,X10))*AI9),IF(OR(S10="",V10="",W10="",X10=""),"", SUM(S10,V10,W10,X10)))</f>
        <v>457.86873676431384</v>
      </c>
      <c r="AA10" s="46">
        <v>6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2009007</v>
      </c>
      <c r="C11" s="43" t="s">
        <v>53</v>
      </c>
      <c r="D11" s="44">
        <v>47.44</v>
      </c>
      <c r="E11" s="43" t="s">
        <v>49</v>
      </c>
      <c r="F11" s="43" t="s">
        <v>50</v>
      </c>
      <c r="G11" s="45">
        <v>40008</v>
      </c>
      <c r="H11" s="46">
        <v>1</v>
      </c>
      <c r="I11" s="47" t="s">
        <v>54</v>
      </c>
      <c r="J11" s="48" t="s">
        <v>52</v>
      </c>
      <c r="K11" s="49">
        <v>-35</v>
      </c>
      <c r="L11" s="49">
        <v>35</v>
      </c>
      <c r="M11" s="49">
        <v>39</v>
      </c>
      <c r="N11" s="49">
        <v>43</v>
      </c>
      <c r="O11" s="49">
        <v>-46</v>
      </c>
      <c r="P11" s="49">
        <v>46</v>
      </c>
      <c r="Q11" s="50">
        <f>IF(MAX(K11:M11)&gt;0,IF(MAX(K11:M11)&lt;0,0,TRUNC(MAX(K11:M11)/1)*1),"")</f>
        <v>39</v>
      </c>
      <c r="R11" s="46">
        <f>IF(MAX(N11:P11)&gt;0,IF(MAX(N11:P11)&lt;0,0,TRUNC(MAX(N11:P11)/1)*1),"")</f>
        <v>46</v>
      </c>
      <c r="S11" s="46">
        <f>IF(Q11="","",IF(R11="","",IF(SUM(Q11:R11)=0,"",SUM(Q11:R11))))</f>
        <v>85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136.35566856548436</v>
      </c>
      <c r="U11" s="44" t="str">
        <f>IF(AF11=1,T11*AI11,"")</f>
        <v/>
      </c>
      <c r="V11" s="52">
        <f>IF('K1'!G9="","",'K1'!G9)</f>
        <v>6.19</v>
      </c>
      <c r="W11" s="52">
        <f>IF('K1'!K9="","",'K1'!K9)</f>
        <v>8.56</v>
      </c>
      <c r="X11" s="52">
        <f>IF('K1'!N9="","",'K1'!N9)</f>
        <v>7.51</v>
      </c>
      <c r="Y11" s="51"/>
      <c r="Z11" s="44"/>
      <c r="AA11" s="46"/>
      <c r="AB11" s="53"/>
      <c r="AC11" s="61">
        <f>U5</f>
        <v>45185</v>
      </c>
      <c r="AD11" s="55" t="str">
        <f>IF(ISNUMBER(FIND("M",E11)),"m",IF(ISNUMBER(FIND("K",E11)),"k"))</f>
        <v>k</v>
      </c>
      <c r="AE11" s="56">
        <f>IF(OR(G11="",AC11=""),0,(YEAR(AC11)-YEAR(G11)))</f>
        <v>14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1.8604967477442056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163.62680227858124</v>
      </c>
      <c r="T12" s="239"/>
      <c r="U12" s="44"/>
      <c r="V12" s="44">
        <f>IF(V11="","",V11*20)</f>
        <v>123.80000000000001</v>
      </c>
      <c r="W12" s="44">
        <f>IF(W11="","",(W11*10)*AJ11)</f>
        <v>159.25852160690403</v>
      </c>
      <c r="X12" s="44">
        <f>IF(X11="","",IF((80+(8-ROUNDUP(X11,1))*40)&lt;0,0,80+(8-ROUNDUP(X11,1))*40))</f>
        <v>96.000000000000014</v>
      </c>
      <c r="Y12" s="51">
        <f>IF(SUM(V12,W12,X12)&gt;0,SUM(V12,W12,X12),"")</f>
        <v>379.05852160690404</v>
      </c>
      <c r="Z12" s="44">
        <f>IF(AE11&gt;34,(IF(OR(S12="",V12="",W12="",X12=""),"",SUM(S12,V12,W12,X12))*AI11),IF(OR(S12="",V12="",W12="",X12=""),"", SUM(S12,V12,W12,X12)))</f>
        <v>542.68532388548533</v>
      </c>
      <c r="AA12" s="46">
        <v>3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2009001</v>
      </c>
      <c r="C13" s="43" t="s">
        <v>55</v>
      </c>
      <c r="D13" s="44">
        <v>51.54</v>
      </c>
      <c r="E13" s="43" t="s">
        <v>49</v>
      </c>
      <c r="F13" s="43" t="s">
        <v>50</v>
      </c>
      <c r="G13" s="45">
        <v>40056</v>
      </c>
      <c r="H13" s="46">
        <v>2</v>
      </c>
      <c r="I13" s="47" t="s">
        <v>56</v>
      </c>
      <c r="J13" s="48" t="s">
        <v>57</v>
      </c>
      <c r="K13" s="49">
        <v>27</v>
      </c>
      <c r="L13" s="49">
        <v>-30</v>
      </c>
      <c r="M13" s="49">
        <v>-30</v>
      </c>
      <c r="N13" s="49">
        <v>38</v>
      </c>
      <c r="O13" s="49">
        <v>41</v>
      </c>
      <c r="P13" s="49">
        <v>43</v>
      </c>
      <c r="Q13" s="50">
        <f>IF(MAX(K13:M13)&gt;0,IF(MAX(K13:M13)&lt;0,0,TRUNC(MAX(K13:M13)/1)*1),"")</f>
        <v>27</v>
      </c>
      <c r="R13" s="46">
        <f>IF(MAX(N13:P13)&gt;0,IF(MAX(N13:P13)&lt;0,0,TRUNC(MAX(N13:P13)/1)*1),"")</f>
        <v>43</v>
      </c>
      <c r="S13" s="46">
        <f>IF(Q13="","",IF(R13="","",IF(SUM(Q13:R13)=0,"",SUM(Q13:R13))))</f>
        <v>70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105.30150004118323</v>
      </c>
      <c r="U13" s="44" t="str">
        <f>IF(AF13=1,T13*AI13,"")</f>
        <v/>
      </c>
      <c r="V13" s="52">
        <f>IF('K1'!G11="","",'K1'!G11)</f>
        <v>5.95</v>
      </c>
      <c r="W13" s="52">
        <f>IF('K1'!K11="","",'K1'!K11)</f>
        <v>7.1</v>
      </c>
      <c r="X13" s="52">
        <f>IF('K1'!N11="","",'K1'!N11)</f>
        <v>7.51</v>
      </c>
      <c r="Y13" s="63"/>
      <c r="Z13" s="44"/>
      <c r="AA13" s="46"/>
      <c r="AB13" s="53"/>
      <c r="AC13" s="61">
        <f>U5</f>
        <v>45185</v>
      </c>
      <c r="AD13" s="55" t="str">
        <f>IF(ISNUMBER(FIND("M",E13)),"m",IF(ISNUMBER(FIND("K",E13)),"k"))</f>
        <v>k</v>
      </c>
      <c r="AE13" s="56">
        <f>IF(OR(G13="",AC13=""),0,(YEAR(AC13)-YEAR(G13)))</f>
        <v>14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1.7329318006852974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126.36180004941987</v>
      </c>
      <c r="T14" s="239"/>
      <c r="U14" s="44"/>
      <c r="V14" s="44">
        <f>IF(V13="","",V13*20)</f>
        <v>119</v>
      </c>
      <c r="W14" s="44">
        <f>IF(W13="","",(W13*10)*AJ13)</f>
        <v>123.03815784865611</v>
      </c>
      <c r="X14" s="44">
        <f>IF(X13="","",IF((80+(8-ROUNDUP(X13,1))*40)&lt;0,0,80+(8-ROUNDUP(X13,1))*40))</f>
        <v>96.000000000000014</v>
      </c>
      <c r="Y14" s="51">
        <f>IF(SUM(V14,W14,X14)&gt;0,SUM(V14,W14,X14),"")</f>
        <v>338.03815784865611</v>
      </c>
      <c r="Z14" s="44">
        <f>IF(AE13&gt;34,(IF(OR(S14="",V14="",W14="",X14=""),"",SUM(S14,V14,W14,X14))*AI13),IF(OR(S14="",V14="",W14="",X14=""),"", SUM(S14,V14,W14,X14)))</f>
        <v>464.39995789807597</v>
      </c>
      <c r="AA14" s="46">
        <v>5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2009018</v>
      </c>
      <c r="C15" s="43" t="s">
        <v>48</v>
      </c>
      <c r="D15" s="44">
        <v>62.46</v>
      </c>
      <c r="E15" s="43" t="s">
        <v>49</v>
      </c>
      <c r="F15" s="43" t="s">
        <v>50</v>
      </c>
      <c r="G15" s="45">
        <v>40152</v>
      </c>
      <c r="H15" s="46">
        <v>7</v>
      </c>
      <c r="I15" s="47" t="s">
        <v>58</v>
      </c>
      <c r="J15" s="48" t="s">
        <v>57</v>
      </c>
      <c r="K15" s="49">
        <v>29</v>
      </c>
      <c r="L15" s="49">
        <v>-32</v>
      </c>
      <c r="M15" s="49">
        <v>-32</v>
      </c>
      <c r="N15" s="49">
        <v>41</v>
      </c>
      <c r="O15" s="49">
        <v>44</v>
      </c>
      <c r="P15" s="49">
        <v>-46</v>
      </c>
      <c r="Q15" s="50">
        <f>IF(MAX(K15:M15)&gt;0,IF(MAX(K15:M15)&lt;0,0,TRUNC(MAX(K15:M15)/1)*1),"")</f>
        <v>29</v>
      </c>
      <c r="R15" s="46">
        <f>IF(MAX(N15:P15)&gt;0,IF(MAX(N15:P15)&lt;0,0,TRUNC(MAX(N15:P15)/1)*1),"")</f>
        <v>44</v>
      </c>
      <c r="S15" s="46">
        <f>IF(Q15="","",IF(R15="","",IF(SUM(Q15:R15)=0,"",SUM(Q15:R15))))</f>
        <v>73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96.335034936662538</v>
      </c>
      <c r="U15" s="44" t="str">
        <f>IF(AF15=1,T15*AI15,"")</f>
        <v/>
      </c>
      <c r="V15" s="52">
        <f>IF('K1'!G13="","",'K1'!G13)</f>
        <v>5.68</v>
      </c>
      <c r="W15" s="52">
        <f>IF('K1'!K13="","",'K1'!K13)</f>
        <v>10.19</v>
      </c>
      <c r="X15" s="52">
        <f>IF('K1'!N13="","",'K1'!N13)</f>
        <v>7.47</v>
      </c>
      <c r="Y15" s="51"/>
      <c r="Z15" s="44"/>
      <c r="AA15" s="46"/>
      <c r="AB15" s="53"/>
      <c r="AC15" s="61">
        <f>U5</f>
        <v>45185</v>
      </c>
      <c r="AD15" s="55" t="str">
        <f>IF(ISNUMBER(FIND("M",E15)),"m",IF(ISNUMBER(FIND("K",E15)),"k"))</f>
        <v>k</v>
      </c>
      <c r="AE15" s="56">
        <f>IF(OR(G15="",AC15=""),0,(YEAR(AC15)-YEAR(G15)))</f>
        <v>14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1.4944246964261534</v>
      </c>
    </row>
    <row r="16" spans="1:36" ht="19.5" customHeight="1">
      <c r="A16" s="41"/>
      <c r="B16" s="59"/>
      <c r="C16" s="44"/>
      <c r="D16" s="44"/>
      <c r="E16" s="44"/>
      <c r="F16" s="5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115.60204192399505</v>
      </c>
      <c r="T16" s="239"/>
      <c r="U16" s="44"/>
      <c r="V16" s="44">
        <f>IF(V15="","",V15*20)</f>
        <v>113.6</v>
      </c>
      <c r="W16" s="44">
        <f>IF(W15="","",(W15*10)*AJ15)</f>
        <v>152.28187656582503</v>
      </c>
      <c r="X16" s="44">
        <f>IF(X15="","",IF((80+(8-ROUNDUP(X15,1))*40)&lt;0,0,80+(8-ROUNDUP(X15,1))*40))</f>
        <v>100</v>
      </c>
      <c r="Y16" s="51">
        <f>IF(SUM(V16,W16,X16)&gt;0,SUM(V16,W16,X16),"")</f>
        <v>365.881876565825</v>
      </c>
      <c r="Z16" s="44">
        <f>IF(AE15&gt;34,(IF(OR(S16="",V16="",W16="",X16=""),"",SUM(S16,V16,W16,X16))*AI15),IF(OR(S16="",V16="",W16="",X16=""),"", SUM(S16,V16,W16,X16)))</f>
        <v>481.4839184898201</v>
      </c>
      <c r="AA16" s="46">
        <v>4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2010017</v>
      </c>
      <c r="C17" s="43" t="s">
        <v>55</v>
      </c>
      <c r="D17" s="44">
        <v>54.84</v>
      </c>
      <c r="E17" s="43" t="s">
        <v>49</v>
      </c>
      <c r="F17" s="43" t="s">
        <v>50</v>
      </c>
      <c r="G17" s="45">
        <v>40180</v>
      </c>
      <c r="H17" s="46">
        <v>3</v>
      </c>
      <c r="I17" s="66" t="s">
        <v>59</v>
      </c>
      <c r="J17" s="48" t="s">
        <v>60</v>
      </c>
      <c r="K17" s="49">
        <v>30</v>
      </c>
      <c r="L17" s="49">
        <v>-33</v>
      </c>
      <c r="M17" s="49">
        <v>-33</v>
      </c>
      <c r="N17" s="49">
        <v>45</v>
      </c>
      <c r="O17" s="49">
        <v>48</v>
      </c>
      <c r="P17" s="49">
        <v>50</v>
      </c>
      <c r="Q17" s="50">
        <f>IF(MAX(K17:M17)&gt;0,IF(MAX(K17:M17)&lt;0,0,TRUNC(MAX(K17:M17)/1)*1),"")</f>
        <v>30</v>
      </c>
      <c r="R17" s="46">
        <f>IF(MAX(N17:P17)&gt;0,IF(MAX(N17:P17)&lt;0,0,TRUNC(MAX(N17:P17)/1)*1),"")</f>
        <v>50</v>
      </c>
      <c r="S17" s="46">
        <f>IF(Q17="","",IF(R17="","",IF(SUM(Q17:R17)=0,"",SUM(Q17:R17))))</f>
        <v>80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115.04290037123434</v>
      </c>
      <c r="U17" s="44" t="str">
        <f>IF(AF17=1,T17*AI17,"")</f>
        <v/>
      </c>
      <c r="V17" s="52">
        <f>IF('K1'!G15="","",'K1'!G15)</f>
        <v>6.59</v>
      </c>
      <c r="W17" s="52">
        <f>IF('K1'!K15="","",'K1'!K15)</f>
        <v>12.67</v>
      </c>
      <c r="X17" s="52">
        <f>IF('K1'!N15="","",'K1'!N15)</f>
        <v>7.45</v>
      </c>
      <c r="Y17" s="51"/>
      <c r="Z17" s="44"/>
      <c r="AA17" s="46"/>
      <c r="AB17" s="53"/>
      <c r="AC17" s="61">
        <f>U5</f>
        <v>45185</v>
      </c>
      <c r="AD17" s="55" t="str">
        <f>IF(ISNUMBER(FIND("M",E17)),"m",IF(ISNUMBER(FIND("K",E17)),"k"))</f>
        <v>k</v>
      </c>
      <c r="AE17" s="56">
        <f>IF(OR(G17="",AC17=""),0,(YEAR(AC17)-YEAR(G17)))</f>
        <v>13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1.647829691168526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138.05148044548119</v>
      </c>
      <c r="T18" s="239"/>
      <c r="U18" s="44"/>
      <c r="V18" s="44">
        <f>IF(V17="","",V17*20)</f>
        <v>131.80000000000001</v>
      </c>
      <c r="W18" s="44">
        <f>IF(W17="","",(W17*10)*AJ17)</f>
        <v>208.78002187105224</v>
      </c>
      <c r="X18" s="44">
        <f>IF(X17="","",IF((80+(8-ROUNDUP(X17,1))*40)&lt;0,0,80+(8-ROUNDUP(X17,1))*40))</f>
        <v>100</v>
      </c>
      <c r="Y18" s="51">
        <f>IF(SUM(V18,W18,X18)&gt;0,SUM(V18,W18,X18),"")</f>
        <v>440.58002187105228</v>
      </c>
      <c r="Z18" s="44">
        <f>IF(AE17&gt;34,(IF(OR(S18="",V18="",W18="",X18=""),"",SUM(S18,V18,W18,X18))*AI17),IF(OR(S18="",V18="",W18="",X18=""),"", SUM(S18,V18,W18,X18)))</f>
        <v>578.63150231653344</v>
      </c>
      <c r="AA18" s="46">
        <v>2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>
        <v>2010001</v>
      </c>
      <c r="C19" s="43" t="s">
        <v>55</v>
      </c>
      <c r="D19" s="44">
        <v>54.3</v>
      </c>
      <c r="E19" s="43" t="s">
        <v>49</v>
      </c>
      <c r="F19" s="43" t="s">
        <v>50</v>
      </c>
      <c r="G19" s="45">
        <v>39927</v>
      </c>
      <c r="H19" s="46">
        <v>4</v>
      </c>
      <c r="I19" s="66" t="s">
        <v>61</v>
      </c>
      <c r="J19" s="48" t="s">
        <v>62</v>
      </c>
      <c r="K19" s="49">
        <v>51</v>
      </c>
      <c r="L19" s="49">
        <v>-53</v>
      </c>
      <c r="M19" s="49">
        <v>53</v>
      </c>
      <c r="N19" s="49">
        <v>59</v>
      </c>
      <c r="O19" s="49">
        <v>62</v>
      </c>
      <c r="P19" s="49">
        <v>64</v>
      </c>
      <c r="Q19" s="50">
        <f>IF(MAX(K19:M19)&gt;0,IF(MAX(K19:M19)&lt;0,0,TRUNC(MAX(K19:M19)/1)*1),"")</f>
        <v>53</v>
      </c>
      <c r="R19" s="46">
        <f>IF(MAX(N19:P19)&gt;0,IF(MAX(N19:P19)&lt;0,0,TRUNC(MAX(N19:P19)/1)*1),"")</f>
        <v>64</v>
      </c>
      <c r="S19" s="46">
        <f>IF(Q19="","",IF(R19="","",IF(SUM(Q19:R19)=0,"",SUM(Q19:R19))))</f>
        <v>117</v>
      </c>
      <c r="T19" s="51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169.43336892020321</v>
      </c>
      <c r="U19" s="44" t="str">
        <f>IF(AF19=1,T19*AI19,"")</f>
        <v/>
      </c>
      <c r="V19" s="52">
        <f>IF('K1'!G17="","",'K1'!G17)</f>
        <v>6.77</v>
      </c>
      <c r="W19" s="52">
        <f>IF('K1'!K17="","",'K1'!K17)</f>
        <v>11.87</v>
      </c>
      <c r="X19" s="52">
        <f>IF('K1'!N17="","",'K1'!N17)</f>
        <v>7.07</v>
      </c>
      <c r="Y19" s="51"/>
      <c r="Z19" s="44"/>
      <c r="AA19" s="46"/>
      <c r="AB19" s="53"/>
      <c r="AC19" s="61">
        <f>U5</f>
        <v>45185</v>
      </c>
      <c r="AD19" s="55" t="str">
        <f>IF(ISNUMBER(FIND("M",E19)),"m",IF(ISNUMBER(FIND("K",E19)),"k"))</f>
        <v>k</v>
      </c>
      <c r="AE19" s="56">
        <f>IF(OR(G19="",AC19=""),0,(YEAR(AC19)-YEAR(G19)))</f>
        <v>14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b">
        <f>IF(AD19="m",AG19,IF(AD19="k",AH19,""))</f>
        <v>0</v>
      </c>
      <c r="AJ19" s="41">
        <f>IF(D19="","",IF(D19&gt;193.609,1,IF(D19&lt;32,10^(0.722762521*LOG10(32/193.609)^2),10^(0.722762521*LOG10(D19/193.609)^2))))</f>
        <v>1.6608444216701388</v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>
        <f>IF(T19="","",T19*1.2)</f>
        <v>203.32004270424383</v>
      </c>
      <c r="T20" s="239"/>
      <c r="U20" s="44"/>
      <c r="V20" s="44">
        <f>IF(V19="","",V19*20)</f>
        <v>135.39999999999998</v>
      </c>
      <c r="W20" s="44">
        <f>IF(W19="","",(W19*10)*AJ19)</f>
        <v>197.14223285224546</v>
      </c>
      <c r="X20" s="44">
        <f>IF(X19="","",IF((80+(8-ROUNDUP(X19,1))*40)&lt;0,0,80+(8-ROUNDUP(X19,1))*40))</f>
        <v>116.00000000000001</v>
      </c>
      <c r="Y20" s="51">
        <f>IF(SUM(V20,W20,X20)&gt;0,SUM(V20,W20,X20),"")</f>
        <v>448.54223285224543</v>
      </c>
      <c r="Z20" s="44">
        <f>IF(AE19&gt;34,(IF(OR(S20="",V20="",W20="",X20=""),"",SUM(S20,V20,W20,X20))*AI19),IF(OR(S20="",V20="",W20="",X20=""),"", SUM(S20,V20,W20,X20)))</f>
        <v>651.86227555648929</v>
      </c>
      <c r="AA20" s="46">
        <v>1</v>
      </c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>
        <v>2010005</v>
      </c>
      <c r="C21" s="43" t="s">
        <v>55</v>
      </c>
      <c r="D21" s="44">
        <v>53.76</v>
      </c>
      <c r="E21" s="43" t="s">
        <v>63</v>
      </c>
      <c r="F21" s="43" t="s">
        <v>50</v>
      </c>
      <c r="G21" s="45">
        <v>40407</v>
      </c>
      <c r="H21" s="46">
        <v>5</v>
      </c>
      <c r="I21" s="47" t="s">
        <v>64</v>
      </c>
      <c r="J21" s="48" t="s">
        <v>7</v>
      </c>
      <c r="K21" s="49">
        <v>22</v>
      </c>
      <c r="L21" s="49">
        <v>25</v>
      </c>
      <c r="M21" s="49">
        <v>27</v>
      </c>
      <c r="N21" s="49">
        <v>28</v>
      </c>
      <c r="O21" s="49">
        <v>31</v>
      </c>
      <c r="P21" s="49">
        <v>33</v>
      </c>
      <c r="Q21" s="50">
        <f>IF(MAX(K21:M21)&gt;0,IF(MAX(K21:M21)&lt;0,0,TRUNC(MAX(K21:M21)/1)*1),"")</f>
        <v>27</v>
      </c>
      <c r="R21" s="46">
        <f>IF(MAX(N21:P21)&gt;0,IF(MAX(N21:P21)&lt;0,0,TRUNC(MAX(N21:P21)/1)*1),"")</f>
        <v>33</v>
      </c>
      <c r="S21" s="46">
        <f>IF(Q21="","",IF(R21="","",IF(SUM(Q21:R21)=0,"",SUM(Q21:R21))))</f>
        <v>60</v>
      </c>
      <c r="T21" s="5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100.4518821431143</v>
      </c>
      <c r="U21" s="44" t="str">
        <f>IF(AF21=1,T21*AI21,"")</f>
        <v/>
      </c>
      <c r="V21" s="52">
        <f>IF('K1'!G19="","",'K1'!G19)</f>
        <v>5.51</v>
      </c>
      <c r="W21" s="52">
        <f>IF('K1'!K19="","",'K1'!K19)</f>
        <v>7.24</v>
      </c>
      <c r="X21" s="52">
        <f>IF('K1'!N19="","",'K1'!N19)</f>
        <v>7.98</v>
      </c>
      <c r="Y21" s="51"/>
      <c r="Z21" s="44"/>
      <c r="AA21" s="46"/>
      <c r="AB21" s="53"/>
      <c r="AC21" s="61">
        <f>U5</f>
        <v>45185</v>
      </c>
      <c r="AD21" s="55" t="str">
        <f>IF(ISNUMBER(FIND("M",E21)),"m",IF(ISNUMBER(FIND("K",E21)),"k"))</f>
        <v>m</v>
      </c>
      <c r="AE21" s="56">
        <f>IF(OR(G21="",AC21=""),0,(YEAR(AC21)-YEAR(G21)))</f>
        <v>13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b">
        <f>IF(AD21="m",AG21,IF(AD21="k",AH21,""))</f>
        <v>0</v>
      </c>
      <c r="AJ21" s="41">
        <f>IF(D21="","",IF(D21&gt;193.609,1,IF(D21&lt;32,10^(0.722762521*LOG10(32/193.609)^2),10^(0.722762521*LOG10(D21/193.609)^2))))</f>
        <v>1.6741980357185717</v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>
        <f>IF(T21="","",T21*1.2)</f>
        <v>120.54225857173716</v>
      </c>
      <c r="T22" s="239"/>
      <c r="U22" s="44"/>
      <c r="V22" s="44">
        <f>IF(V21="","",V21*20)</f>
        <v>110.19999999999999</v>
      </c>
      <c r="W22" s="44">
        <f>IF(W21="","",(W21*10)*AJ21)</f>
        <v>121.21193778602461</v>
      </c>
      <c r="X22" s="44">
        <f>IF(X21="","",IF((80+(8-ROUNDUP(X21,1))*40)&lt;0,0,80+(8-ROUNDUP(X21,1))*40))</f>
        <v>80</v>
      </c>
      <c r="Y22" s="51">
        <f>IF(SUM(V22,W22,X22)&gt;0,SUM(V22,W22,X22),"")</f>
        <v>311.41193778602462</v>
      </c>
      <c r="Z22" s="44">
        <f>IF(AE21&gt;34,(IF(OR(S22="",V22="",W22="",X22=""),"",SUM(S22,V22,W22,X22))*AI21),IF(OR(S22="",V22="",W22="",X22=""),"", SUM(S22,V22,W22,X22)))</f>
        <v>431.95419635776176</v>
      </c>
      <c r="AA22" s="46">
        <v>2</v>
      </c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/>
      <c r="C23" s="43"/>
      <c r="D23" s="44"/>
      <c r="E23" s="43"/>
      <c r="F23" s="43"/>
      <c r="G23" s="45"/>
      <c r="H23" s="46"/>
      <c r="I23" s="47"/>
      <c r="J23" s="48"/>
      <c r="K23" s="49"/>
      <c r="L23" s="49"/>
      <c r="M23" s="49"/>
      <c r="N23" s="49"/>
      <c r="O23" s="49"/>
      <c r="P23" s="49"/>
      <c r="Q23" s="50" t="str">
        <f>IF(MAX(K23:M23)&gt;0,IF(MAX(K23:M23)&lt;0,0,TRUNC(MAX(K23:M23)/1)*1),"")</f>
        <v/>
      </c>
      <c r="R23" s="46" t="str">
        <f>IF(MAX(N23:P23)&gt;0,IF(MAX(N23:P23)&lt;0,0,TRUNC(MAX(N23:P23)/1)*1),"")</f>
        <v/>
      </c>
      <c r="S23" s="46" t="str">
        <f>IF(Q23="","",IF(R23="","",IF(SUM(Q23:R23)=0,"",SUM(Q23:R23))))</f>
        <v/>
      </c>
      <c r="T23" s="51" t="str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/>
      </c>
      <c r="U23" s="44" t="str">
        <f>IF(AF23=1,T23*AI23,"")</f>
        <v/>
      </c>
      <c r="V23" s="52" t="str">
        <f>IF('K1'!G21="","",'K1'!G21)</f>
        <v/>
      </c>
      <c r="W23" s="52" t="str">
        <f>IF('K1'!K21="","",'K1'!K21)</f>
        <v/>
      </c>
      <c r="X23" s="52" t="str">
        <f>IF('K1'!N21="","",'K1'!N21)</f>
        <v/>
      </c>
      <c r="Y23" s="51"/>
      <c r="Z23" s="44"/>
      <c r="AA23" s="46"/>
      <c r="AB23" s="53"/>
      <c r="AC23" s="61">
        <f>U5</f>
        <v>45185</v>
      </c>
      <c r="AD23" s="55" t="b">
        <f>IF(ISNUMBER(FIND("M",E23)),"m",IF(ISNUMBER(FIND("K",E23)),"k"))</f>
        <v>0</v>
      </c>
      <c r="AE23" s="67">
        <f>IF(OR(G23="",AC23=""),0,(YEAR(AC23)-YEAR(G23)))</f>
        <v>0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str">
        <f>IF(AD23="m",AG23,IF(AD23="k",AH23,""))</f>
        <v/>
      </c>
      <c r="AJ23" s="41" t="str">
        <f>IF(D23="","",IF(D23&gt;193.609,1,IF(D23&lt;32,10^(0.722762521*LOG10(32/193.609)^2),10^(0.722762521*LOG10(D23/193.609)^2))))</f>
        <v/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 t="str">
        <f>IF(T23="","",T23*1.2)</f>
        <v/>
      </c>
      <c r="T24" s="239"/>
      <c r="U24" s="44"/>
      <c r="V24" s="44" t="str">
        <f>IF(V23="","",V23*20)</f>
        <v/>
      </c>
      <c r="W24" s="44" t="str">
        <f>IF(W23="","",(W23*10)*AJ23)</f>
        <v/>
      </c>
      <c r="X24" s="44" t="str">
        <f>IF(X23="","",IF((80+(8-ROUNDUP(X23,1))*40)&lt;0,0,80+(8-ROUNDUP(X23,1))*40))</f>
        <v/>
      </c>
      <c r="Y24" s="51" t="str">
        <f>IF(SUM(V24,W24,X24)&gt;0,SUM(V24,W24,X24),"")</f>
        <v/>
      </c>
      <c r="Z24" s="44" t="str">
        <f>IF(AE23&gt;34,(IF(OR(S24="",V24="",W24="",X24=""),"",SUM(S24,V24,W24,X24))*AI23),IF(OR(S24="",V24="",W24="",X24=""),"", SUM(S24,V24,W24,X24)))</f>
        <v/>
      </c>
      <c r="AA24" s="46"/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2010015</v>
      </c>
      <c r="C25" s="43" t="s">
        <v>65</v>
      </c>
      <c r="D25" s="68">
        <v>70</v>
      </c>
      <c r="E25" s="43" t="s">
        <v>63</v>
      </c>
      <c r="F25" s="43" t="s">
        <v>50</v>
      </c>
      <c r="G25" s="45">
        <v>40263</v>
      </c>
      <c r="H25" s="46">
        <v>8</v>
      </c>
      <c r="I25" s="47" t="s">
        <v>66</v>
      </c>
      <c r="J25" s="48" t="s">
        <v>60</v>
      </c>
      <c r="K25" s="49">
        <v>35</v>
      </c>
      <c r="L25" s="49">
        <v>37</v>
      </c>
      <c r="M25" s="49">
        <v>39</v>
      </c>
      <c r="N25" s="49">
        <v>47</v>
      </c>
      <c r="O25" s="49">
        <v>50</v>
      </c>
      <c r="P25" s="49">
        <v>52</v>
      </c>
      <c r="Q25" s="50">
        <f>IF(MAX(K25:M25)&gt;0,IF(MAX(K25:M25)&lt;0,0,TRUNC(MAX(K25:M25)/1)*1),"")</f>
        <v>39</v>
      </c>
      <c r="R25" s="46">
        <f>IF(MAX(N25:P25)&gt;0,IF(MAX(N25:P25)&lt;0,0,TRUNC(MAX(N25:P25)/1)*1),"")</f>
        <v>52</v>
      </c>
      <c r="S25" s="46">
        <f>IF(Q25="","",IF(R25="","",IF(SUM(Q25:R25)=0,"",SUM(Q25:R25))))</f>
        <v>91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125.93109465072119</v>
      </c>
      <c r="U25" s="44" t="str">
        <f>IF(AF25=1,T25*AI25,"")</f>
        <v/>
      </c>
      <c r="V25" s="52">
        <f>IF('K1'!G23="","",'K1'!G23)</f>
        <v>6.12</v>
      </c>
      <c r="W25" s="52">
        <f>IF('K1'!K23="","",'K1'!K23)</f>
        <v>9.57</v>
      </c>
      <c r="X25" s="52">
        <f>IF('K1'!N23="","",'K1'!N23)</f>
        <v>7.31</v>
      </c>
      <c r="Y25" s="51"/>
      <c r="Z25" s="44"/>
      <c r="AA25" s="46"/>
      <c r="AB25" s="53"/>
      <c r="AC25" s="61">
        <f>U5</f>
        <v>45185</v>
      </c>
      <c r="AD25" s="55" t="str">
        <f>IF(ISNUMBER(FIND("M",E25)),"m",IF(ISNUMBER(FIND("K",E25)),"k"))</f>
        <v>m</v>
      </c>
      <c r="AE25" s="67">
        <f>IF(OR(G25="",AC25=""),0,(YEAR(AC25)-YEAR(G25)))</f>
        <v>13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1.3838581817308939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151.11731358086541</v>
      </c>
      <c r="T26" s="239"/>
      <c r="U26" s="44"/>
      <c r="V26" s="44">
        <f>IF(V25="","",V25*20)</f>
        <v>122.4</v>
      </c>
      <c r="W26" s="44">
        <f>IF(W25="","",(W25*10)*AJ25)</f>
        <v>132.43522799164654</v>
      </c>
      <c r="X26" s="44">
        <f>IF(X25="","",IF((80+(8-ROUNDUP(X25,1))*40)&lt;0,0,80+(8-ROUNDUP(X25,1))*40))</f>
        <v>104.00000000000003</v>
      </c>
      <c r="Y26" s="51">
        <f>IF(SUM(V26,W26,X26)&gt;0,SUM(V26,W26,X26),"")</f>
        <v>358.83522799164655</v>
      </c>
      <c r="Z26" s="44">
        <f>IF(AE25&gt;34,(IF(OR(S26="",V26="",W26="",X26=""),"",SUM(S26,V26,W26,X26))*AI25),IF(OR(S26="",V26="",W26="",X26=""),"", SUM(S26,V26,W26,X26)))</f>
        <v>509.95254157251202</v>
      </c>
      <c r="AA26" s="46">
        <v>1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/>
      <c r="C27" s="69"/>
      <c r="D27" s="44"/>
      <c r="E27" s="43"/>
      <c r="F27" s="43"/>
      <c r="G27" s="45"/>
      <c r="H27" s="46"/>
      <c r="J27" s="48"/>
      <c r="K27" s="70"/>
      <c r="L27" s="70"/>
      <c r="M27" s="70"/>
      <c r="N27" s="70"/>
      <c r="O27" s="71"/>
      <c r="P27" s="71"/>
      <c r="Q27" s="50" t="str">
        <f>IF(MAX(K27:M27)&gt;0,IF(MAX(K27:M27)&lt;0,0,TRUNC(MAX(K27:M27)/1)*1),"")</f>
        <v/>
      </c>
      <c r="R27" s="46" t="str">
        <f>IF(MAX(N27:P27)&gt;0,IF(MAX(N27:P27)&lt;0,0,TRUNC(MAX(N27:P27)/1)*1),"")</f>
        <v/>
      </c>
      <c r="S27" s="46" t="str">
        <f>IF(Q27="","",IF(R27="","",IF(SUM(Q27:R27)=0,"",SUM(Q27:R27))))</f>
        <v/>
      </c>
      <c r="T27" s="51" t="str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/>
      </c>
      <c r="U27" s="44" t="str">
        <f>IF(AF27=1,T27*AI27,"")</f>
        <v/>
      </c>
      <c r="V27" s="52" t="str">
        <f>IF('K1'!G25="","",'K1'!G25)</f>
        <v/>
      </c>
      <c r="W27" s="52" t="str">
        <f>IF('K1'!K25="","",'K1'!K25)</f>
        <v/>
      </c>
      <c r="X27" s="52" t="str">
        <f>IF('K1'!N25="","",'K1'!N25)</f>
        <v/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45185</v>
      </c>
      <c r="AD27" s="55" t="b">
        <f>IF(ISNUMBER(FIND("M",E27)),"m",IF(ISNUMBER(FIND("K",E27)),"k"))</f>
        <v>0</v>
      </c>
      <c r="AE27" s="67">
        <f>IF(OR(G27="",AC27=""),0,(YEAR(AC27)-YEAR(G27)))</f>
        <v>0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str">
        <f>IF(AD27="m",AG27,IF(AD27="k",AH27,""))</f>
        <v/>
      </c>
      <c r="AJ27" s="41" t="str">
        <f>IF(D27="","",IF(D27&gt;193.609,1,IF(D27&lt;32,10^(0.722762521*LOG10(32/193.609)^2),10^(0.722762521*LOG10(D27/193.609)^2))))</f>
        <v/>
      </c>
    </row>
    <row r="28" spans="1:36" ht="19.5" customHeight="1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 t="str">
        <f>IF(T27="","",T27*1.2)</f>
        <v/>
      </c>
      <c r="T28" s="239"/>
      <c r="U28" s="44"/>
      <c r="V28" s="44" t="str">
        <f>IF(V27="","",V27*20)</f>
        <v/>
      </c>
      <c r="W28" s="44" t="str">
        <f>IF(W27="","",(W27*10)*AJ27)</f>
        <v/>
      </c>
      <c r="X28" s="44" t="str">
        <f>IF(X27="","",IF((80+(8-ROUNDUP(X27,1))*40)&lt;0,0,80+(8-ROUNDUP(X27,1))*40))</f>
        <v/>
      </c>
      <c r="Y28" s="51" t="str">
        <f>IF(SUM(V28,W28,X28)&gt;0,SUM(V28,W28,X28),"")</f>
        <v/>
      </c>
      <c r="Z28" s="44" t="str">
        <f>IF(AE27&gt;34,(IF(OR(S28="",V28="",W28="",X28=""),"",SUM(S28,V28,W28,X28))*AI27),IF(OR(S28="",V28="",W28="",X28=""),"", SUM(S28,V28,W28,X28)))</f>
        <v/>
      </c>
      <c r="AA28" s="46"/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2009005</v>
      </c>
      <c r="C29" s="69">
        <f>102</f>
        <v>102</v>
      </c>
      <c r="D29" s="44">
        <v>120.3</v>
      </c>
      <c r="E29" s="43" t="s">
        <v>63</v>
      </c>
      <c r="F29" s="43" t="s">
        <v>50</v>
      </c>
      <c r="G29" s="45">
        <v>39854</v>
      </c>
      <c r="H29" s="46">
        <v>9</v>
      </c>
      <c r="I29" s="48" t="s">
        <v>67</v>
      </c>
      <c r="J29" s="48" t="s">
        <v>68</v>
      </c>
      <c r="K29" s="70">
        <v>51</v>
      </c>
      <c r="L29" s="70">
        <v>57</v>
      </c>
      <c r="M29" s="70">
        <v>60</v>
      </c>
      <c r="N29" s="70">
        <v>65</v>
      </c>
      <c r="O29" s="71">
        <v>72</v>
      </c>
      <c r="P29" s="71">
        <v>75</v>
      </c>
      <c r="Q29" s="50">
        <f>IF(MAX(K29:M29)&gt;0,IF(MAX(K29:M29)&lt;0,0,TRUNC(MAX(K29:M29)/1)*1),"")</f>
        <v>60</v>
      </c>
      <c r="R29" s="46">
        <f>IF(MAX(N29:P29)&gt;0,IF(MAX(N29:P29)&lt;0,0,TRUNC(MAX(N29:P29)/1)*1),"")</f>
        <v>75</v>
      </c>
      <c r="S29" s="46">
        <f>IF(Q29="","",IF(R29="","",IF(SUM(Q29:R29)=0,"",SUM(Q29:R29))))</f>
        <v>135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144.94450044552687</v>
      </c>
      <c r="U29" s="44" t="str">
        <f>IF(AF29=1,T29*AI29,"")</f>
        <v/>
      </c>
      <c r="V29" s="52">
        <f>IF('K1'!G27="","",'K1'!G27)</f>
        <v>4.55</v>
      </c>
      <c r="W29" s="52">
        <f>IF('K1'!K27="","",'K1'!K27)</f>
        <v>8.73</v>
      </c>
      <c r="X29" s="52">
        <f>IF('K1'!N27="","",'K1'!N27)</f>
        <v>8.17</v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45185</v>
      </c>
      <c r="AD29" s="55" t="str">
        <f>IF(ISNUMBER(FIND("M",E29)),"m",IF(ISNUMBER(FIND("K",E29)),"k"))</f>
        <v>m</v>
      </c>
      <c r="AE29" s="67">
        <f>IF(OR(G29="",AC29=""),0,(YEAR(AC29)-YEAR(G29)))</f>
        <v>14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b">
        <f>IF(AD29="m",AG29,IF(AD29="k",AH29,""))</f>
        <v>0</v>
      </c>
      <c r="AJ29" s="41">
        <f>IF(D29="","",IF(D29&gt;193.609,1,IF(D29&lt;32,10^(0.722762521*LOG10(32/193.609)^2),10^(0.722762521*LOG10(D29/193.609)^2))))</f>
        <v>1.073662966051995</v>
      </c>
    </row>
    <row r="30" spans="1:36" ht="19.5" customHeight="1">
      <c r="A30" s="41"/>
      <c r="B30" s="59"/>
      <c r="C30" s="73"/>
      <c r="D30" s="44"/>
      <c r="E30" s="53"/>
      <c r="F30" s="53"/>
      <c r="G30" s="74"/>
      <c r="H30" s="75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173.93340053463223</v>
      </c>
      <c r="T30" s="239"/>
      <c r="U30" s="44"/>
      <c r="V30" s="44">
        <f>IF(V29="","",V29*20)</f>
        <v>91</v>
      </c>
      <c r="W30" s="44">
        <f>IF(W29="","",(W29*10)*AJ29)</f>
        <v>93.730776936339169</v>
      </c>
      <c r="X30" s="44">
        <f>IF(X29="","",IF((80+(8-ROUNDUP(X29,1))*40)&lt;0,0,80+(8-ROUNDUP(X29,1))*40))</f>
        <v>72.000000000000028</v>
      </c>
      <c r="Y30" s="51">
        <f>IF(SUM(V30,W30,X30)&gt;0,SUM(V30,W30,X30),"")</f>
        <v>256.73077693633923</v>
      </c>
      <c r="Z30" s="44">
        <f>IF(AE29&gt;34,(IF(OR(S30="",V30="",W30="",X30=""),"",SUM(S30,V30,W30,X30))*AI29),IF(OR(S30="",V30="",W30="",X30=""),"", SUM(S30,V30,W30,X30)))</f>
        <v>430.66417747097148</v>
      </c>
      <c r="AA30" s="46">
        <v>3</v>
      </c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/>
      <c r="C31" s="76"/>
      <c r="D31" s="44"/>
      <c r="E31" s="53"/>
      <c r="F31" s="43"/>
      <c r="G31" s="74"/>
      <c r="H31" s="43"/>
      <c r="I31" s="48" t="s">
        <v>69</v>
      </c>
      <c r="J31" s="48"/>
      <c r="K31" s="70"/>
      <c r="L31" s="70"/>
      <c r="M31" s="70"/>
      <c r="N31" s="70"/>
      <c r="O31" s="71"/>
      <c r="P31" s="71"/>
      <c r="Q31" s="50" t="str">
        <f>IF(MAX(K31:M31)&gt;0,IF(MAX(K31:M31)&lt;0,0,TRUNC(MAX(K31:M31)/1)*1),"")</f>
        <v/>
      </c>
      <c r="R31" s="46" t="str">
        <f>IF(MAX(N31:P31)&gt;0,IF(MAX(N31:P31)&lt;0,0,TRUNC(MAX(N31:P31)/1)*1),"")</f>
        <v/>
      </c>
      <c r="S31" s="46" t="str">
        <f>IF(Q31="","",IF(R31="","",IF(SUM(Q31:R31)=0,"",SUM(Q31:R31))))</f>
        <v/>
      </c>
      <c r="T31" s="51" t="str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/>
      </c>
      <c r="U31" s="44" t="str">
        <f>IF(AF31=1,T31*AI31,"")</f>
        <v/>
      </c>
      <c r="V31" s="52"/>
      <c r="W31" s="52"/>
      <c r="X31" s="52"/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45185</v>
      </c>
      <c r="AD31" s="55" t="b">
        <f>IF(ISNUMBER(FIND("M",E31)),"m",IF(ISNUMBER(FIND("K",E31)),"k"))</f>
        <v>0</v>
      </c>
      <c r="AE31" s="67">
        <f>IF(OR(G31="",AC31=""),0,(YEAR(AC31)-YEAR(G31)))</f>
        <v>0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str">
        <f>IF(AD31="m",AG31,IF(AD31="k",AH31,""))</f>
        <v/>
      </c>
      <c r="AJ31" s="41" t="str">
        <f>IF(D31="","",IF(D31&gt;193.609,1,IF(D31&lt;32,10^(0.722762521*LOG10(32/193.609)^2),10^(0.722762521*LOG10(D31/193.609)^2))))</f>
        <v/>
      </c>
    </row>
    <row r="32" spans="1:36" ht="19.5" customHeight="1">
      <c r="A32" s="41"/>
      <c r="B32" s="59"/>
      <c r="C32" s="73"/>
      <c r="D32" s="44"/>
      <c r="E32" s="53"/>
      <c r="F32" s="53"/>
      <c r="G32" s="74"/>
      <c r="H32" s="75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 t="str">
        <f>IF(T31="","",T31*1.2)</f>
        <v/>
      </c>
      <c r="T32" s="239"/>
      <c r="U32" s="44"/>
      <c r="V32" s="44" t="str">
        <f>IF(V31&gt;0,V31*20,"")</f>
        <v/>
      </c>
      <c r="W32" s="44" t="str">
        <f>IF(W31="","",(W31*10)*AJ31)</f>
        <v/>
      </c>
      <c r="X32" s="44" t="str">
        <f>IF(ROUNDUP(X31,1)&gt;0,IF((80+(8-ROUNDUP(X31,1))*40)&lt;0,0,80+(8-ROUNDUP(X31,1))*40),"")</f>
        <v/>
      </c>
      <c r="Y32" s="51" t="str">
        <f>IF(SUM(V32,W32,X32)&gt;0,SUM(V32,W32,X32),"")</f>
        <v/>
      </c>
      <c r="Z32" s="44" t="str">
        <f>IF(AE31&gt;34,(IF(OR(S32="",V32="",W32="",X32=""),"",SUM(S32,V32,W32,X32))*AI31),IF(OR(S32="",V32="",W32="",X32=""),"", SUM(S32,V32,W32,X32)))</f>
        <v/>
      </c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8.75" customHeight="1">
      <c r="A33" s="77"/>
      <c r="B33" s="77"/>
      <c r="C33" s="77"/>
      <c r="D33" s="78"/>
      <c r="E33" s="79"/>
      <c r="F33" s="79"/>
      <c r="G33" s="79"/>
      <c r="H33" s="80"/>
      <c r="I33" s="77"/>
      <c r="J33" s="77"/>
      <c r="K33" s="81"/>
      <c r="L33" s="82"/>
      <c r="M33" s="81"/>
      <c r="N33" s="81" t="s">
        <v>69</v>
      </c>
      <c r="O33" s="81"/>
      <c r="P33" s="81"/>
      <c r="Q33" s="79"/>
      <c r="R33" s="79"/>
      <c r="S33" s="79"/>
      <c r="T33" s="83"/>
      <c r="U33" s="83"/>
      <c r="V33" s="83"/>
      <c r="W33" s="83"/>
      <c r="X33" s="83"/>
      <c r="Y33" s="83"/>
      <c r="Z33" s="83"/>
      <c r="AA33" s="83"/>
      <c r="AB33" s="83"/>
      <c r="AC33" s="2"/>
      <c r="AD33" s="84"/>
      <c r="AE33" s="85">
        <f>(YEAR(AC33)-YEAR(G33))</f>
        <v>0</v>
      </c>
      <c r="AF33" s="57">
        <f>IF(AE35&gt;34,1,0)</f>
        <v>0</v>
      </c>
      <c r="AG33" s="77"/>
      <c r="AH33" s="80"/>
      <c r="AI33" s="80"/>
      <c r="AJ33" s="77"/>
    </row>
    <row r="34" spans="1:36" ht="21" customHeight="1">
      <c r="A34" s="77"/>
      <c r="B34" s="77"/>
      <c r="C34" s="77"/>
      <c r="D34" s="78"/>
      <c r="E34" s="79"/>
      <c r="F34" s="79"/>
      <c r="G34" s="79"/>
      <c r="H34" s="80"/>
      <c r="I34" s="77"/>
      <c r="J34" s="77"/>
      <c r="K34" s="81"/>
      <c r="L34" s="82"/>
      <c r="M34" s="81"/>
      <c r="N34" s="81"/>
      <c r="O34" s="81"/>
      <c r="P34" s="81"/>
      <c r="Q34" s="79"/>
      <c r="R34" s="79"/>
      <c r="S34" s="79"/>
      <c r="T34" s="83"/>
      <c r="U34" s="83"/>
      <c r="V34" s="83"/>
      <c r="W34" s="83"/>
      <c r="X34" s="83"/>
      <c r="Y34" s="83"/>
      <c r="Z34" s="83"/>
      <c r="AA34" s="83"/>
      <c r="AB34" s="83"/>
      <c r="AC34" s="2"/>
      <c r="AD34" s="84"/>
      <c r="AE34" s="85"/>
      <c r="AF34" s="57"/>
      <c r="AG34" s="77"/>
      <c r="AH34" s="80"/>
      <c r="AI34" s="80"/>
      <c r="AJ34" s="77"/>
    </row>
    <row r="35" spans="1:36" ht="22.5" customHeight="1">
      <c r="A35" s="4"/>
      <c r="B35" s="222" t="s">
        <v>70</v>
      </c>
      <c r="C35" s="223"/>
      <c r="D35" s="86" t="s">
        <v>14</v>
      </c>
      <c r="E35" s="222" t="s">
        <v>21</v>
      </c>
      <c r="F35" s="241"/>
      <c r="G35" s="241"/>
      <c r="H35" s="223"/>
      <c r="I35" s="87" t="s">
        <v>71</v>
      </c>
      <c r="J35" s="88"/>
      <c r="K35" s="222" t="s">
        <v>70</v>
      </c>
      <c r="L35" s="241"/>
      <c r="M35" s="223"/>
      <c r="N35" s="89" t="s">
        <v>14</v>
      </c>
      <c r="O35" s="242" t="s">
        <v>21</v>
      </c>
      <c r="P35" s="241"/>
      <c r="Q35" s="241"/>
      <c r="R35" s="223"/>
      <c r="S35" s="242" t="s">
        <v>71</v>
      </c>
      <c r="T35" s="223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2"/>
      <c r="AG35" s="4"/>
      <c r="AH35" s="90"/>
      <c r="AI35" s="90"/>
      <c r="AJ35" s="4"/>
    </row>
    <row r="36" spans="1:36" ht="19.5" customHeight="1">
      <c r="A36" s="9"/>
      <c r="B36" s="224" t="s">
        <v>72</v>
      </c>
      <c r="C36" s="225"/>
      <c r="D36" s="91">
        <v>1979002</v>
      </c>
      <c r="E36" s="226" t="s">
        <v>73</v>
      </c>
      <c r="F36" s="227"/>
      <c r="G36" s="227"/>
      <c r="H36" s="225"/>
      <c r="I36" s="92" t="s">
        <v>74</v>
      </c>
      <c r="J36" s="18"/>
      <c r="K36" s="224" t="s">
        <v>75</v>
      </c>
      <c r="L36" s="227"/>
      <c r="M36" s="225"/>
      <c r="N36" s="93">
        <v>1960001</v>
      </c>
      <c r="O36" s="228" t="s">
        <v>76</v>
      </c>
      <c r="P36" s="227"/>
      <c r="Q36" s="227"/>
      <c r="R36" s="225"/>
      <c r="S36" s="228" t="s">
        <v>7</v>
      </c>
      <c r="T36" s="22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"/>
      <c r="AG36" s="9"/>
      <c r="AH36" s="16"/>
      <c r="AI36" s="16"/>
      <c r="AJ36" s="9"/>
    </row>
    <row r="37" spans="1:36" ht="21" customHeight="1">
      <c r="A37" s="9"/>
      <c r="B37" s="230" t="s">
        <v>77</v>
      </c>
      <c r="C37" s="231"/>
      <c r="D37" s="94">
        <v>1964001</v>
      </c>
      <c r="E37" s="246" t="s">
        <v>78</v>
      </c>
      <c r="F37" s="243"/>
      <c r="G37" s="243"/>
      <c r="H37" s="231"/>
      <c r="I37" s="95" t="s">
        <v>79</v>
      </c>
      <c r="J37" s="18"/>
      <c r="K37" s="230" t="s">
        <v>80</v>
      </c>
      <c r="L37" s="243"/>
      <c r="M37" s="231"/>
      <c r="N37" s="96">
        <v>1964002</v>
      </c>
      <c r="O37" s="232" t="s">
        <v>81</v>
      </c>
      <c r="P37" s="243"/>
      <c r="Q37" s="243"/>
      <c r="R37" s="231"/>
      <c r="S37" s="232" t="s">
        <v>7</v>
      </c>
      <c r="T37" s="233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/>
      <c r="AI37" s="16"/>
      <c r="AJ37" s="9"/>
    </row>
    <row r="38" spans="1:36" ht="18.75" customHeight="1">
      <c r="A38" s="9"/>
      <c r="B38" s="230" t="s">
        <v>77</v>
      </c>
      <c r="C38" s="231"/>
      <c r="D38" s="94">
        <v>1965007</v>
      </c>
      <c r="E38" s="246" t="s">
        <v>82</v>
      </c>
      <c r="F38" s="243"/>
      <c r="G38" s="243"/>
      <c r="H38" s="231"/>
      <c r="I38" s="95" t="s">
        <v>7</v>
      </c>
      <c r="J38" s="18"/>
      <c r="K38" s="230" t="s">
        <v>80</v>
      </c>
      <c r="L38" s="243"/>
      <c r="M38" s="231"/>
      <c r="N38" s="96">
        <v>1961006</v>
      </c>
      <c r="O38" s="232" t="s">
        <v>83</v>
      </c>
      <c r="P38" s="243"/>
      <c r="Q38" s="243"/>
      <c r="R38" s="231"/>
      <c r="S38" s="232" t="s">
        <v>7</v>
      </c>
      <c r="T38" s="233"/>
      <c r="U38" s="9"/>
      <c r="V38" s="9" t="s">
        <v>84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J38" s="9"/>
    </row>
    <row r="39" spans="1:36" ht="21" customHeight="1">
      <c r="A39" s="9"/>
      <c r="B39" s="230" t="s">
        <v>77</v>
      </c>
      <c r="C39" s="231"/>
      <c r="D39" s="94">
        <v>1993022</v>
      </c>
      <c r="E39" s="246" t="s">
        <v>85</v>
      </c>
      <c r="F39" s="243"/>
      <c r="G39" s="243"/>
      <c r="H39" s="231"/>
      <c r="I39" s="95" t="s">
        <v>253</v>
      </c>
      <c r="J39" s="18"/>
      <c r="K39" s="230" t="s">
        <v>80</v>
      </c>
      <c r="L39" s="243"/>
      <c r="M39" s="231"/>
      <c r="N39" s="96">
        <v>2000012</v>
      </c>
      <c r="O39" s="232" t="s">
        <v>87</v>
      </c>
      <c r="P39" s="243"/>
      <c r="Q39" s="243"/>
      <c r="R39" s="231"/>
      <c r="S39" s="232" t="s">
        <v>88</v>
      </c>
      <c r="T39" s="233"/>
      <c r="U39" s="9"/>
      <c r="V39" s="9"/>
      <c r="W39" s="9"/>
      <c r="X39" s="9"/>
      <c r="Y39" s="9"/>
      <c r="Z39" s="9"/>
      <c r="AA39" s="9"/>
      <c r="AB39" s="9"/>
      <c r="AC39" s="9"/>
      <c r="AD39" s="9" t="s">
        <v>69</v>
      </c>
      <c r="AE39" s="9"/>
      <c r="AF39" s="9"/>
      <c r="AG39" s="9"/>
      <c r="AH39" s="16"/>
      <c r="AI39" s="16"/>
      <c r="AJ39" s="9"/>
    </row>
    <row r="40" spans="1:36" ht="19.5" customHeight="1">
      <c r="A40" s="9"/>
      <c r="B40" s="230" t="s">
        <v>89</v>
      </c>
      <c r="C40" s="231"/>
      <c r="D40" s="94">
        <v>1956002</v>
      </c>
      <c r="E40" s="246" t="s">
        <v>90</v>
      </c>
      <c r="F40" s="243"/>
      <c r="G40" s="243"/>
      <c r="H40" s="231"/>
      <c r="I40" s="95" t="s">
        <v>7</v>
      </c>
      <c r="J40" s="18"/>
      <c r="K40" s="230" t="s">
        <v>91</v>
      </c>
      <c r="L40" s="243"/>
      <c r="M40" s="231"/>
      <c r="N40" s="96">
        <v>1984002</v>
      </c>
      <c r="O40" s="232" t="s">
        <v>92</v>
      </c>
      <c r="P40" s="243"/>
      <c r="Q40" s="243"/>
      <c r="R40" s="231"/>
      <c r="S40" s="232" t="s">
        <v>79</v>
      </c>
      <c r="T40" s="233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/>
      <c r="AI40" s="16"/>
      <c r="AJ40" s="9"/>
    </row>
    <row r="41" spans="1:36" ht="18.75" customHeight="1">
      <c r="A41" s="4"/>
      <c r="B41" s="230"/>
      <c r="C41" s="231"/>
      <c r="D41" s="94"/>
      <c r="E41" s="247"/>
      <c r="F41" s="243"/>
      <c r="G41" s="243"/>
      <c r="H41" s="231"/>
      <c r="I41" s="95"/>
      <c r="J41" s="4"/>
      <c r="K41" s="230" t="s">
        <v>91</v>
      </c>
      <c r="L41" s="243"/>
      <c r="M41" s="231"/>
      <c r="N41" s="96">
        <v>1999004</v>
      </c>
      <c r="O41" s="232" t="s">
        <v>93</v>
      </c>
      <c r="P41" s="243"/>
      <c r="Q41" s="243"/>
      <c r="R41" s="231"/>
      <c r="S41" s="232" t="s">
        <v>7</v>
      </c>
      <c r="T41" s="23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5"/>
      <c r="AJ41" s="4"/>
    </row>
    <row r="42" spans="1:36" ht="19.5" customHeight="1">
      <c r="A42" s="4"/>
      <c r="B42" s="230"/>
      <c r="C42" s="231"/>
      <c r="D42" s="94"/>
      <c r="E42" s="247"/>
      <c r="F42" s="243"/>
      <c r="G42" s="243"/>
      <c r="H42" s="231"/>
      <c r="I42" s="95"/>
      <c r="J42" s="4"/>
      <c r="K42" s="230" t="s">
        <v>91</v>
      </c>
      <c r="L42" s="243"/>
      <c r="M42" s="231"/>
      <c r="N42" s="96">
        <v>1994029</v>
      </c>
      <c r="O42" s="232" t="s">
        <v>94</v>
      </c>
      <c r="P42" s="243"/>
      <c r="Q42" s="243"/>
      <c r="R42" s="231"/>
      <c r="S42" s="232" t="s">
        <v>7</v>
      </c>
      <c r="T42" s="23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5"/>
      <c r="AJ42" s="4"/>
    </row>
    <row r="43" spans="1:36" ht="19.5" customHeight="1">
      <c r="A43" s="4"/>
      <c r="B43" s="248"/>
      <c r="C43" s="250"/>
      <c r="D43" s="97"/>
      <c r="E43" s="254"/>
      <c r="F43" s="249"/>
      <c r="G43" s="249"/>
      <c r="H43" s="250"/>
      <c r="I43" s="98"/>
      <c r="J43" s="4"/>
      <c r="K43" s="248"/>
      <c r="L43" s="249"/>
      <c r="M43" s="250"/>
      <c r="N43" s="99"/>
      <c r="O43" s="255"/>
      <c r="P43" s="249"/>
      <c r="Q43" s="249"/>
      <c r="R43" s="250"/>
      <c r="S43" s="255"/>
      <c r="T43" s="252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5"/>
      <c r="AJ43" s="4"/>
    </row>
    <row r="44" spans="1:36" ht="18.75" customHeight="1">
      <c r="A44" s="4"/>
      <c r="B44" s="253"/>
      <c r="C44" s="241"/>
      <c r="D44" s="251"/>
      <c r="E44" s="241"/>
      <c r="F44" s="100"/>
      <c r="G44" s="251"/>
      <c r="H44" s="241"/>
      <c r="I44" s="241"/>
      <c r="J44" s="4"/>
      <c r="K44" s="251"/>
      <c r="L44" s="241"/>
      <c r="M44" s="241"/>
      <c r="N44" s="251"/>
      <c r="O44" s="241"/>
      <c r="P44" s="251"/>
      <c r="Q44" s="241"/>
      <c r="R44" s="241"/>
      <c r="S44" s="241"/>
      <c r="T44" s="24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5"/>
      <c r="AJ44" s="4"/>
    </row>
    <row r="45" spans="1:36" ht="18" customHeight="1">
      <c r="A45" s="4"/>
      <c r="B45" s="234" t="s">
        <v>95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5"/>
      <c r="AJ45" s="4"/>
    </row>
    <row r="46" spans="1:36" ht="18" customHeight="1">
      <c r="A46" s="4"/>
      <c r="B46" s="248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5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2.75" customHeight="1">
      <c r="A47" s="4"/>
      <c r="B47" s="2"/>
      <c r="C47" s="2"/>
      <c r="D47" s="101"/>
      <c r="E47" s="9"/>
      <c r="F47" s="9"/>
      <c r="G47" s="101"/>
      <c r="H47" s="9"/>
      <c r="I47" s="8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"/>
      <c r="AC47" s="4"/>
      <c r="AD47" s="4"/>
      <c r="AE47" s="4"/>
      <c r="AF47" s="4"/>
      <c r="AG47" s="4"/>
      <c r="AH47" s="5"/>
      <c r="AI47" s="5"/>
      <c r="AJ47" s="4"/>
    </row>
    <row r="48" spans="1:36" ht="12.75" customHeight="1">
      <c r="A48" s="4"/>
      <c r="B48" s="102"/>
      <c r="C48" s="102"/>
      <c r="D48" s="103"/>
      <c r="E48" s="104"/>
      <c r="F48" s="104"/>
      <c r="G48" s="105"/>
      <c r="H48" s="106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4"/>
      <c r="AD48" s="4"/>
      <c r="AE48" s="4"/>
      <c r="AF48" s="4"/>
      <c r="AG48" s="4"/>
      <c r="AH48" s="5"/>
      <c r="AI48" s="5"/>
      <c r="AJ48" s="4"/>
    </row>
    <row r="49" spans="1:36" ht="12.75" customHeight="1">
      <c r="A49" s="4"/>
      <c r="B49" s="4"/>
      <c r="C49" s="2"/>
      <c r="D49" s="2"/>
      <c r="E49" s="17"/>
      <c r="F49" s="17"/>
      <c r="G49" s="2"/>
      <c r="H49" s="2"/>
      <c r="I49" s="18"/>
      <c r="J49" s="18"/>
      <c r="K49" s="2"/>
      <c r="L49" s="19"/>
      <c r="M49" s="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5"/>
      <c r="AI49" s="5"/>
      <c r="AJ49" s="4"/>
    </row>
    <row r="50" spans="1:36" ht="12.75" customHeight="1">
      <c r="A50" s="4"/>
      <c r="B50" s="4"/>
      <c r="C50" s="2"/>
      <c r="D50" s="2"/>
      <c r="E50" s="244"/>
      <c r="F50" s="245"/>
      <c r="G50" s="245"/>
      <c r="H50" s="2"/>
      <c r="I50" s="18"/>
      <c r="J50" s="18"/>
      <c r="K50" s="2"/>
      <c r="L50" s="19"/>
      <c r="M50" s="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5"/>
      <c r="AI50" s="5"/>
      <c r="AJ50" s="4"/>
    </row>
    <row r="51" spans="1:36" ht="12.75" customHeight="1">
      <c r="A51" s="4"/>
      <c r="B51" s="4"/>
      <c r="C51" s="2"/>
      <c r="D51" s="2"/>
      <c r="E51" s="17"/>
      <c r="F51" s="17"/>
      <c r="G51" s="2"/>
      <c r="H51" s="2"/>
      <c r="I51" s="18"/>
      <c r="J51" s="18"/>
      <c r="K51" s="2"/>
      <c r="L51" s="19"/>
      <c r="M51" s="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4"/>
      <c r="C52" s="2"/>
      <c r="D52" s="2"/>
      <c r="E52" s="17"/>
      <c r="F52" s="17"/>
      <c r="G52" s="2"/>
      <c r="H52" s="2"/>
      <c r="I52" s="18"/>
      <c r="J52" s="18"/>
      <c r="K52" s="2"/>
      <c r="L52" s="19"/>
      <c r="M52" s="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4"/>
      <c r="C53" s="2"/>
      <c r="D53" s="2"/>
      <c r="E53" s="17"/>
      <c r="F53" s="17"/>
      <c r="G53" s="2"/>
      <c r="H53" s="2"/>
      <c r="I53" s="18"/>
      <c r="J53" s="18"/>
      <c r="K53" s="2"/>
      <c r="L53" s="19"/>
      <c r="M53" s="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17"/>
      <c r="F55" s="17"/>
      <c r="G55" s="2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</sheetData>
  <mergeCells count="101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K30:M30"/>
    <mergeCell ref="N30:P30"/>
    <mergeCell ref="S30:T30"/>
    <mergeCell ref="B41:C41"/>
    <mergeCell ref="B42:C42"/>
    <mergeCell ref="B43:C43"/>
    <mergeCell ref="B44:C44"/>
    <mergeCell ref="E42:H42"/>
    <mergeCell ref="E43:H43"/>
    <mergeCell ref="D44:E44"/>
    <mergeCell ref="G44:I44"/>
    <mergeCell ref="O38:R38"/>
    <mergeCell ref="O39:R39"/>
    <mergeCell ref="S39:T39"/>
    <mergeCell ref="O40:R40"/>
    <mergeCell ref="S40:T40"/>
    <mergeCell ref="S41:T41"/>
    <mergeCell ref="O41:R41"/>
    <mergeCell ref="O42:R42"/>
    <mergeCell ref="S42:T42"/>
    <mergeCell ref="O43:R43"/>
    <mergeCell ref="S43:T43"/>
    <mergeCell ref="N44:O44"/>
    <mergeCell ref="P44:T44"/>
    <mergeCell ref="E50:G50"/>
    <mergeCell ref="E37:H37"/>
    <mergeCell ref="E38:H38"/>
    <mergeCell ref="B39:C39"/>
    <mergeCell ref="E39:H39"/>
    <mergeCell ref="B40:C40"/>
    <mergeCell ref="E40:H40"/>
    <mergeCell ref="E41:H41"/>
    <mergeCell ref="K38:M38"/>
    <mergeCell ref="K39:M39"/>
    <mergeCell ref="K40:M40"/>
    <mergeCell ref="K41:M41"/>
    <mergeCell ref="K42:M42"/>
    <mergeCell ref="K43:M43"/>
    <mergeCell ref="K44:M44"/>
    <mergeCell ref="B46:T46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K32:M32"/>
    <mergeCell ref="N32:P32"/>
    <mergeCell ref="S32:T32"/>
    <mergeCell ref="E35:H35"/>
    <mergeCell ref="K35:M35"/>
    <mergeCell ref="O35:R35"/>
    <mergeCell ref="S35:T35"/>
    <mergeCell ref="K36:M36"/>
    <mergeCell ref="K37:M37"/>
    <mergeCell ref="O37:R37"/>
    <mergeCell ref="S37:T37"/>
    <mergeCell ref="B35:C35"/>
    <mergeCell ref="B36:C36"/>
    <mergeCell ref="E36:H36"/>
    <mergeCell ref="O36:R36"/>
    <mergeCell ref="S36:T36"/>
    <mergeCell ref="B37:C37"/>
    <mergeCell ref="B38:C38"/>
    <mergeCell ref="S38:T38"/>
    <mergeCell ref="B45:T45"/>
  </mergeCells>
  <conditionalFormatting sqref="K27:N27">
    <cfRule type="cellIs" dxfId="167" priority="1" stopIfTrue="1" operator="between">
      <formula>1</formula>
      <formula>300</formula>
    </cfRule>
    <cfRule type="cellIs" dxfId="166" priority="2" stopIfTrue="1" operator="lessThanOrEqual">
      <formula>0</formula>
    </cfRule>
  </conditionalFormatting>
  <conditionalFormatting sqref="K29:N29">
    <cfRule type="cellIs" dxfId="165" priority="3" stopIfTrue="1" operator="between">
      <formula>1</formula>
      <formula>300</formula>
    </cfRule>
    <cfRule type="cellIs" dxfId="164" priority="4" stopIfTrue="1" operator="lessThanOrEqual">
      <formula>0</formula>
    </cfRule>
  </conditionalFormatting>
  <conditionalFormatting sqref="K31:N31">
    <cfRule type="cellIs" dxfId="163" priority="5" stopIfTrue="1" operator="between">
      <formula>1</formula>
      <formula>300</formula>
    </cfRule>
    <cfRule type="cellIs" dxfId="162" priority="6" stopIfTrue="1" operator="lessThanOrEqual">
      <formula>0</formula>
    </cfRule>
  </conditionalFormatting>
  <conditionalFormatting sqref="K9:P9">
    <cfRule type="cellIs" dxfId="161" priority="18" stopIfTrue="1" operator="lessThanOrEqual">
      <formula>0</formula>
    </cfRule>
    <cfRule type="cellIs" dxfId="160" priority="17" stopIfTrue="1" operator="between">
      <formula>1</formula>
      <formula>300</formula>
    </cfRule>
  </conditionalFormatting>
  <conditionalFormatting sqref="K11:P11">
    <cfRule type="cellIs" dxfId="159" priority="19" stopIfTrue="1" operator="between">
      <formula>1</formula>
      <formula>300</formula>
    </cfRule>
    <cfRule type="cellIs" dxfId="158" priority="20" stopIfTrue="1" operator="lessThanOrEqual">
      <formula>0</formula>
    </cfRule>
  </conditionalFormatting>
  <conditionalFormatting sqref="K13:P13">
    <cfRule type="cellIs" dxfId="157" priority="23" stopIfTrue="1" operator="between">
      <formula>1</formula>
      <formula>300</formula>
    </cfRule>
    <cfRule type="cellIs" dxfId="156" priority="24" stopIfTrue="1" operator="lessThanOrEqual">
      <formula>0</formula>
    </cfRule>
  </conditionalFormatting>
  <conditionalFormatting sqref="K15:P15">
    <cfRule type="cellIs" dxfId="155" priority="22" stopIfTrue="1" operator="lessThanOrEqual">
      <formula>0</formula>
    </cfRule>
    <cfRule type="cellIs" dxfId="154" priority="21" stopIfTrue="1" operator="between">
      <formula>1</formula>
      <formula>300</formula>
    </cfRule>
  </conditionalFormatting>
  <conditionalFormatting sqref="K17:P17">
    <cfRule type="cellIs" dxfId="153" priority="15" stopIfTrue="1" operator="between">
      <formula>1</formula>
      <formula>300</formula>
    </cfRule>
    <cfRule type="cellIs" dxfId="152" priority="16" stopIfTrue="1" operator="lessThanOrEqual">
      <formula>0</formula>
    </cfRule>
  </conditionalFormatting>
  <conditionalFormatting sqref="K19:P19">
    <cfRule type="cellIs" dxfId="151" priority="30" stopIfTrue="1" operator="lessThanOrEqual">
      <formula>0</formula>
    </cfRule>
    <cfRule type="cellIs" dxfId="150" priority="29" stopIfTrue="1" operator="between">
      <formula>1</formula>
      <formula>300</formula>
    </cfRule>
  </conditionalFormatting>
  <conditionalFormatting sqref="K21:P21">
    <cfRule type="cellIs" dxfId="149" priority="28" stopIfTrue="1" operator="lessThanOrEqual">
      <formula>0</formula>
    </cfRule>
    <cfRule type="cellIs" dxfId="148" priority="27" stopIfTrue="1" operator="between">
      <formula>1</formula>
      <formula>300</formula>
    </cfRule>
  </conditionalFormatting>
  <conditionalFormatting sqref="K23:P23">
    <cfRule type="cellIs" dxfId="147" priority="26" stopIfTrue="1" operator="lessThanOrEqual">
      <formula>0</formula>
    </cfRule>
    <cfRule type="cellIs" dxfId="146" priority="25" stopIfTrue="1" operator="between">
      <formula>1</formula>
      <formula>300</formula>
    </cfRule>
  </conditionalFormatting>
  <conditionalFormatting sqref="K25:P25">
    <cfRule type="cellIs" dxfId="145" priority="14" stopIfTrue="1" operator="lessThanOrEqual">
      <formula>0</formula>
    </cfRule>
    <cfRule type="cellIs" dxfId="144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" xr:uid="{00000000-0002-0000-00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000-000001000000}">
      <formula1>"11-12,13-14,15-16,17-18,19-23,24-34,=35,35+"</formula1>
    </dataValidation>
    <dataValidation type="list" allowBlank="1" showErrorMessage="1" sqref="E9 E11 F12 E13 E15 E17 E19 E21 E23 E25 E27 E29 E31" xr:uid="{00000000-0002-0000-00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" xr:uid="{00000000-0002-0000-0000-000003000000}">
      <formula1>"11-12,13-14,15-16,17-18,19-23,24-34,=35"</formula1>
    </dataValidation>
    <dataValidation type="list" allowBlank="1" showErrorMessage="1" sqref="D5" xr:uid="{00000000-0002-0000-00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36:B43 K36:K43" xr:uid="{00000000-0002-0000-00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58"/>
  <sheetViews>
    <sheetView topLeftCell="B1" workbookViewId="0">
      <selection sqref="A1:M1"/>
    </sheetView>
  </sheetViews>
  <sheetFormatPr baseColWidth="10" defaultColWidth="14.5" defaultRowHeight="15" customHeight="1"/>
  <cols>
    <col min="1" max="1" width="5.5" customWidth="1"/>
    <col min="3" max="3" width="9.1640625" customWidth="1"/>
    <col min="4" max="4" width="10.33203125" customWidth="1"/>
    <col min="6" max="6" width="36.5" customWidth="1"/>
    <col min="7" max="7" width="23.5" customWidth="1"/>
    <col min="8" max="11" width="7.33203125" customWidth="1"/>
    <col min="12" max="12" width="11.6640625" customWidth="1"/>
  </cols>
  <sheetData>
    <row r="1" spans="1:13" ht="24" customHeight="1">
      <c r="A1" s="269" t="s">
        <v>226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</row>
    <row r="2" spans="1:13" ht="21" customHeight="1">
      <c r="A2" s="272" t="str">
        <f>IF('P1'!K5&gt;0,'P1'!K5,"")</f>
        <v>Nidelv IL</v>
      </c>
      <c r="B2" s="267"/>
      <c r="C2" s="267"/>
      <c r="D2" s="267"/>
      <c r="E2" s="268"/>
      <c r="F2" s="273" t="str">
        <f>IF('P1'!P5&gt;0,'P1'!P5,"")</f>
        <v>Ranheimshallen</v>
      </c>
      <c r="G2" s="267"/>
      <c r="H2" s="267"/>
      <c r="I2" s="267"/>
      <c r="J2" s="274" t="s">
        <v>215</v>
      </c>
      <c r="K2" s="267"/>
      <c r="L2" s="267"/>
      <c r="M2" s="267"/>
    </row>
    <row r="3" spans="1:13" ht="14">
      <c r="A3" s="115" t="s">
        <v>216</v>
      </c>
      <c r="B3" s="117" t="s">
        <v>217</v>
      </c>
      <c r="C3" s="117" t="s">
        <v>218</v>
      </c>
      <c r="D3" s="115" t="s">
        <v>219</v>
      </c>
      <c r="E3" s="115" t="s">
        <v>220</v>
      </c>
      <c r="F3" s="118" t="s">
        <v>21</v>
      </c>
      <c r="G3" s="118" t="s">
        <v>71</v>
      </c>
      <c r="H3" s="115" t="s">
        <v>23</v>
      </c>
      <c r="I3" s="115" t="s">
        <v>24</v>
      </c>
      <c r="J3" s="115" t="s">
        <v>221</v>
      </c>
      <c r="K3" s="115" t="s">
        <v>222</v>
      </c>
      <c r="L3" s="115" t="s">
        <v>30</v>
      </c>
      <c r="M3" s="115" t="s">
        <v>27</v>
      </c>
    </row>
    <row r="4" spans="1:13" ht="20">
      <c r="A4" s="275" t="s">
        <v>227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16">
      <c r="A5" s="119">
        <v>1</v>
      </c>
      <c r="B5" s="121">
        <f>IF('P1'!D19="","",'P1'!D19)</f>
        <v>54.3</v>
      </c>
      <c r="C5" s="121" t="str">
        <f>IF('P1'!E19="","",'P1'!E19)</f>
        <v>UK</v>
      </c>
      <c r="D5" s="121" t="str">
        <f>IF('P1'!F19="","",'P1'!F19)</f>
        <v>13-14</v>
      </c>
      <c r="E5" s="122">
        <f>IF('P1'!G19="","",'P1'!G19)</f>
        <v>39927</v>
      </c>
      <c r="F5" s="123" t="str">
        <f>IF('P1'!I19="","",'P1'!I19)</f>
        <v>Lea Berge Jensen</v>
      </c>
      <c r="G5" s="123" t="str">
        <f>IF('P1'!J19="","",'P1'!J19)</f>
        <v>Vigrestad IK</v>
      </c>
      <c r="H5" s="130">
        <f>IF('P1'!Q19="","",'P1'!Q19)</f>
        <v>53</v>
      </c>
      <c r="I5" s="130">
        <f>IF('P1'!R19="","",'P1'!R19)</f>
        <v>64</v>
      </c>
      <c r="J5" s="121">
        <f>IF('P1'!V19="","",'P1'!V19)</f>
        <v>6.77</v>
      </c>
      <c r="K5" s="121">
        <f>IF('P1'!W19="","",'P1'!W19)</f>
        <v>11.87</v>
      </c>
      <c r="L5" s="121">
        <f>IF('P1'!X19="","",'P1'!X19)</f>
        <v>7.07</v>
      </c>
      <c r="M5" s="121">
        <f>IF('P1'!Z20="","",'P1'!Z20)</f>
        <v>651.86227555648929</v>
      </c>
    </row>
    <row r="6" spans="1:13" ht="16">
      <c r="A6" s="119">
        <v>2</v>
      </c>
      <c r="B6" s="121">
        <f>IF('P1'!D17="","",'P1'!D17)</f>
        <v>54.84</v>
      </c>
      <c r="C6" s="121" t="str">
        <f>IF('P1'!E17="","",'P1'!E17)</f>
        <v>UK</v>
      </c>
      <c r="D6" s="121" t="str">
        <f>IF('P1'!F17="","",'P1'!F17)</f>
        <v>13-14</v>
      </c>
      <c r="E6" s="122">
        <f>IF('P1'!G17="","",'P1'!G17)</f>
        <v>40180</v>
      </c>
      <c r="F6" s="123" t="str">
        <f>IF('P1'!I17="","",'P1'!I17)</f>
        <v>Lilje Kristine M. Røyseth</v>
      </c>
      <c r="G6" s="123" t="str">
        <f>IF('P1'!J17="","",'P1'!J17)</f>
        <v>Tambarskjelvar IL</v>
      </c>
      <c r="H6" s="130">
        <f>IF('P1'!Q17="","",'P1'!Q17)</f>
        <v>30</v>
      </c>
      <c r="I6" s="130">
        <f>IF('P1'!R17="","",'P1'!R17)</f>
        <v>50</v>
      </c>
      <c r="J6" s="121">
        <f>IF('P1'!V17="","",'P1'!V17)</f>
        <v>6.59</v>
      </c>
      <c r="K6" s="121">
        <f>IF('P1'!W17="","",'P1'!W17)</f>
        <v>12.67</v>
      </c>
      <c r="L6" s="121">
        <f>IF('P1'!X17="","",'P1'!X17)</f>
        <v>7.45</v>
      </c>
      <c r="M6" s="121">
        <f>IF('P1'!Z18="","",'P1'!Z18)</f>
        <v>578.63150231653344</v>
      </c>
    </row>
    <row r="7" spans="1:13" ht="16">
      <c r="A7" s="119">
        <v>3</v>
      </c>
      <c r="B7" s="121">
        <f>IF('P2'!D17="","",'P2'!D17)</f>
        <v>61.08</v>
      </c>
      <c r="C7" s="121" t="str">
        <f>IF('P2'!E17="","",'P2'!E17)</f>
        <v>UK</v>
      </c>
      <c r="D7" s="121" t="str">
        <f>IF('P2'!F17="","",'P2'!F17)</f>
        <v>15-16</v>
      </c>
      <c r="E7" s="122">
        <f>IF('P2'!G17="","",'P2'!G17)</f>
        <v>39505</v>
      </c>
      <c r="F7" s="123" t="str">
        <f>IF('P2'!I17="","",'P2'!I17)</f>
        <v>Eline Høien</v>
      </c>
      <c r="G7" s="123" t="str">
        <f>IF('P2'!J17="","",'P2'!J17)</f>
        <v>Vigrestad IK</v>
      </c>
      <c r="H7" s="130">
        <f>IF('P2'!Q17="","",'P2'!Q17)</f>
        <v>56</v>
      </c>
      <c r="I7" s="130">
        <f>IF('P2'!R17="","",'P2'!R17)</f>
        <v>70</v>
      </c>
      <c r="J7" s="121">
        <f>IF('P2'!V17="","",'P2'!V17)</f>
        <v>6.25</v>
      </c>
      <c r="K7" s="121">
        <f>IF('P2'!W17="","",'P2'!W17)</f>
        <v>9.57</v>
      </c>
      <c r="L7" s="121">
        <f>IF('P2'!X17="","",'P2'!X17)</f>
        <v>7.47</v>
      </c>
      <c r="M7" s="121">
        <f>IF('P2'!Z18="","",'P2'!Z18)</f>
        <v>572.6576349282966</v>
      </c>
    </row>
    <row r="8" spans="1:13" ht="16">
      <c r="A8" s="119">
        <v>4</v>
      </c>
      <c r="B8" s="121">
        <f>IF('P2'!D11="","",'P2'!D11)</f>
        <v>70.239999999999995</v>
      </c>
      <c r="C8" s="121" t="str">
        <f>IF('P2'!E11="","",'P2'!E11)</f>
        <v>UK</v>
      </c>
      <c r="D8" s="121" t="str">
        <f>IF('P2'!F11="","",'P2'!F11)</f>
        <v>15-16</v>
      </c>
      <c r="E8" s="122">
        <f>IF('P2'!G11="","",'P2'!G11)</f>
        <v>39575</v>
      </c>
      <c r="F8" s="123" t="str">
        <f>IF('P2'!I11="","",'P2'!I11)</f>
        <v>Mariell Endestad Hellevang</v>
      </c>
      <c r="G8" s="123" t="str">
        <f>IF('P2'!J11="","",'P2'!J11)</f>
        <v>Tambarskjelvar IL</v>
      </c>
      <c r="H8" s="130">
        <f>IF('P2'!Q11="","",'P2'!Q11)</f>
        <v>62</v>
      </c>
      <c r="I8" s="130">
        <f>IF('P2'!R11="","",'P2'!R11)</f>
        <v>75</v>
      </c>
      <c r="J8" s="121">
        <f>IF('P2'!V11="","",'P2'!V11)</f>
        <v>6.82</v>
      </c>
      <c r="K8" s="121">
        <f>IF('P2'!W11="","",'P2'!W11)</f>
        <v>10.49</v>
      </c>
      <c r="L8" s="121">
        <f>IF('P2'!X11="","",'P2'!X11)</f>
        <v>7.71</v>
      </c>
      <c r="M8" s="121">
        <f>IF('P2'!Z12="","",'P2'!Z12)</f>
        <v>572.0248753707059</v>
      </c>
    </row>
    <row r="9" spans="1:13" ht="16">
      <c r="A9" s="119">
        <v>5</v>
      </c>
      <c r="B9" s="121">
        <f>IF('P2'!D13="","",'P2'!D13)</f>
        <v>53.64</v>
      </c>
      <c r="C9" s="121" t="str">
        <f>IF('P2'!E13="","",'P2'!E13)</f>
        <v>UK</v>
      </c>
      <c r="D9" s="121" t="str">
        <f>IF('P2'!F13="","",'P2'!F13)</f>
        <v>15-16</v>
      </c>
      <c r="E9" s="122">
        <f>IF('P2'!G13="","",'P2'!G13)</f>
        <v>39461</v>
      </c>
      <c r="F9" s="123" t="str">
        <f>IF('P2'!I13="","",'P2'!I13)</f>
        <v>Vilma Kornelie Hetle</v>
      </c>
      <c r="G9" s="123" t="str">
        <f>IF('P2'!J13="","",'P2'!J13)</f>
        <v>Trondheim AK</v>
      </c>
      <c r="H9" s="130">
        <f>IF('P2'!Q13="","",'P2'!Q13)</f>
        <v>42</v>
      </c>
      <c r="I9" s="130">
        <f>IF('P2'!R13="","",'P2'!R13)</f>
        <v>52</v>
      </c>
      <c r="J9" s="121">
        <f>IF('P2'!V13="","",'P2'!V13)</f>
        <v>6.85</v>
      </c>
      <c r="K9" s="121">
        <f>IF('P2'!W13="","",'P2'!W13)</f>
        <v>8.59</v>
      </c>
      <c r="L9" s="121">
        <f>IF('P2'!X13="","",'P2'!X13)</f>
        <v>7.13</v>
      </c>
      <c r="M9" s="121">
        <f>IF('P2'!Z14="","",'P2'!Z14)</f>
        <v>557.85968746723177</v>
      </c>
    </row>
    <row r="10" spans="1:13" ht="16">
      <c r="A10" s="119">
        <v>6</v>
      </c>
      <c r="B10" s="121">
        <f>IF('P1'!D11="","",'P1'!D11)</f>
        <v>47.44</v>
      </c>
      <c r="C10" s="121" t="str">
        <f>IF('P1'!E11="","",'P1'!E11)</f>
        <v>UK</v>
      </c>
      <c r="D10" s="121" t="str">
        <f>IF('P1'!F11="","",'P1'!F11)</f>
        <v>13-14</v>
      </c>
      <c r="E10" s="122">
        <f>IF('P1'!G11="","",'P1'!G11)</f>
        <v>40008</v>
      </c>
      <c r="F10" s="123" t="str">
        <f>IF('P1'!I11="","",'P1'!I11)</f>
        <v>Heidi Nævdal</v>
      </c>
      <c r="G10" s="123" t="str">
        <f>IF('P1'!J11="","",'P1'!J11)</f>
        <v>AK Bjørgvin</v>
      </c>
      <c r="H10" s="130">
        <f>IF('P1'!Q11="","",'P1'!Q11)</f>
        <v>39</v>
      </c>
      <c r="I10" s="130">
        <f>IF('P1'!R11="","",'P1'!R11)</f>
        <v>46</v>
      </c>
      <c r="J10" s="121">
        <f>IF('P1'!V11="","",'P1'!V11)</f>
        <v>6.19</v>
      </c>
      <c r="K10" s="121">
        <f>IF('P1'!W11="","",'P1'!W11)</f>
        <v>8.56</v>
      </c>
      <c r="L10" s="121">
        <f>IF('P1'!X11="","",'P1'!X11)</f>
        <v>7.51</v>
      </c>
      <c r="M10" s="121">
        <f>IF('P1'!Z12="","",'P1'!Z12)</f>
        <v>542.68532388548533</v>
      </c>
    </row>
    <row r="11" spans="1:13" ht="16">
      <c r="A11" s="119">
        <v>7</v>
      </c>
      <c r="B11" s="121">
        <f>IF('P1'!D15="","",'P1'!D15)</f>
        <v>62.46</v>
      </c>
      <c r="C11" s="121" t="str">
        <f>IF('P1'!E15="","",'P1'!E15)</f>
        <v>UK</v>
      </c>
      <c r="D11" s="121" t="str">
        <f>IF('P1'!F15="","",'P1'!F15)</f>
        <v>13-14</v>
      </c>
      <c r="E11" s="122">
        <f>IF('P1'!G15="","",'P1'!G15)</f>
        <v>40152</v>
      </c>
      <c r="F11" s="123" t="str">
        <f>IF('P1'!I15="","",'P1'!I15)</f>
        <v>Sigrid Johanne Røvik</v>
      </c>
      <c r="G11" s="123" t="str">
        <f>IF('P1'!J15="","",'P1'!J15)</f>
        <v>Hitra VK</v>
      </c>
      <c r="H11" s="130">
        <f>IF('P1'!Q15="","",'P1'!Q15)</f>
        <v>29</v>
      </c>
      <c r="I11" s="130">
        <f>IF('P1'!R15="","",'P1'!R15)</f>
        <v>44</v>
      </c>
      <c r="J11" s="121">
        <f>IF('P1'!V15="","",'P1'!V15)</f>
        <v>5.68</v>
      </c>
      <c r="K11" s="121">
        <f>IF('P1'!W15="","",'P1'!W15)</f>
        <v>10.19</v>
      </c>
      <c r="L11" s="121">
        <f>IF('P1'!X15="","",'P1'!X15)</f>
        <v>7.47</v>
      </c>
      <c r="M11" s="121">
        <f>IF('P1'!Z16="","",'P1'!Z16)</f>
        <v>481.4839184898201</v>
      </c>
    </row>
    <row r="12" spans="1:13" ht="16">
      <c r="A12" s="119">
        <v>8</v>
      </c>
      <c r="B12" s="121">
        <f>IF('P2'!D23="","",'P2'!D23)</f>
        <v>54.94</v>
      </c>
      <c r="C12" s="121" t="str">
        <f>IF('P2'!E23="","",'P2'!E23)</f>
        <v>UK</v>
      </c>
      <c r="D12" s="121" t="str">
        <f>IF('P2'!F23="","",'P2'!F23)</f>
        <v>17-18</v>
      </c>
      <c r="E12" s="122">
        <f>IF('P2'!G23="","",'P2'!G23)</f>
        <v>38726</v>
      </c>
      <c r="F12" s="123" t="str">
        <f>IF('P2'!I23="","",'P2'!I23)</f>
        <v>Thea Emilie Hansen Gjørtz</v>
      </c>
      <c r="G12" s="123" t="str">
        <f>IF('P2'!J23="","",'P2'!J23)</f>
        <v>Larvik AK</v>
      </c>
      <c r="H12" s="130">
        <f>IF('P2'!Q23="","",'P2'!Q23)</f>
        <v>36</v>
      </c>
      <c r="I12" s="130">
        <f>IF('P2'!R23="","",'P2'!R23)</f>
        <v>46</v>
      </c>
      <c r="J12" s="121">
        <f>IF('P2'!V23="","",'P2'!V23)</f>
        <v>5.69</v>
      </c>
      <c r="K12" s="121">
        <f>IF('P2'!W23="","",'P2'!W23)</f>
        <v>8.01</v>
      </c>
      <c r="L12" s="121">
        <f>IF('P2'!X23="","",'P2'!X23)</f>
        <v>8</v>
      </c>
      <c r="M12" s="121">
        <f>IF('P2'!Z24="","",'P2'!Z24)</f>
        <v>466.92237522974148</v>
      </c>
    </row>
    <row r="13" spans="1:13" ht="16">
      <c r="A13" s="119">
        <v>9</v>
      </c>
      <c r="B13" s="121">
        <f>IF('P1'!D13="","",'P1'!D13)</f>
        <v>51.54</v>
      </c>
      <c r="C13" s="121" t="str">
        <f>IF('P1'!E13="","",'P1'!E13)</f>
        <v>UK</v>
      </c>
      <c r="D13" s="121" t="str">
        <f>IF('P1'!F13="","",'P1'!F13)</f>
        <v>13-14</v>
      </c>
      <c r="E13" s="122">
        <f>IF('P1'!G13="","",'P1'!G13)</f>
        <v>40056</v>
      </c>
      <c r="F13" s="123" t="str">
        <f>IF('P1'!I13="","",'P1'!I13)</f>
        <v>Mathea Dyvik Kvaale</v>
      </c>
      <c r="G13" s="123" t="str">
        <f>IF('P1'!J13="","",'P1'!J13)</f>
        <v>Hitra VK</v>
      </c>
      <c r="H13" s="130">
        <f>IF('P1'!Q13="","",'P1'!Q13)</f>
        <v>27</v>
      </c>
      <c r="I13" s="130">
        <f>IF('P1'!R13="","",'P1'!R13)</f>
        <v>43</v>
      </c>
      <c r="J13" s="121">
        <f>IF('P1'!V13="","",'P1'!V13)</f>
        <v>5.95</v>
      </c>
      <c r="K13" s="121">
        <f>IF('P1'!W13="","",'P1'!W13)</f>
        <v>7.1</v>
      </c>
      <c r="L13" s="121">
        <f>IF('P1'!X13="","",'P1'!X13)</f>
        <v>7.51</v>
      </c>
      <c r="M13" s="121">
        <f>IF('P1'!Z14="","",'P1'!Z14)</f>
        <v>464.39995789807597</v>
      </c>
    </row>
    <row r="14" spans="1:13" ht="16">
      <c r="A14" s="119">
        <v>10</v>
      </c>
      <c r="B14" s="121">
        <f>IF('P1'!D9="","",'P1'!D9)</f>
        <v>59.66</v>
      </c>
      <c r="C14" s="121" t="str">
        <f>IF('P1'!E9="","",'P1'!E9)</f>
        <v>UK</v>
      </c>
      <c r="D14" s="121" t="str">
        <f>IF('P1'!F9="","",'P1'!F9)</f>
        <v>13-14</v>
      </c>
      <c r="E14" s="122">
        <f>IF('P1'!G9="","",'P1'!G9)</f>
        <v>40263</v>
      </c>
      <c r="F14" s="123" t="str">
        <f>IF('P1'!I9="","",'P1'!I9)</f>
        <v>Sandra Viktoria N. Amundsen</v>
      </c>
      <c r="G14" s="123" t="str">
        <f>IF('P1'!J9="","",'P1'!J9)</f>
        <v>AK Bjørgvin</v>
      </c>
      <c r="H14" s="130">
        <f>IF('P1'!Q9="","",'P1'!Q9)</f>
        <v>45</v>
      </c>
      <c r="I14" s="130">
        <f>IF('P1'!R9="","",'P1'!R9)</f>
        <v>62</v>
      </c>
      <c r="J14" s="121">
        <f>IF('P1'!V9="","",'P1'!V9)</f>
        <v>5.45</v>
      </c>
      <c r="K14" s="121">
        <f>IF('P1'!W9="","",'P1'!W9)</f>
        <v>6.89</v>
      </c>
      <c r="L14" s="121">
        <f>IF('P1'!X9="","",'P1'!X9)</f>
        <v>8.26</v>
      </c>
      <c r="M14" s="121">
        <f>IF('P1'!Z10="","",'P1'!Z10)</f>
        <v>457.86873676431384</v>
      </c>
    </row>
    <row r="15" spans="1:13" ht="16">
      <c r="A15" s="119">
        <v>11</v>
      </c>
      <c r="B15" s="121">
        <f>IF('P2'!D25="","",'P2'!D25)</f>
        <v>105.18</v>
      </c>
      <c r="C15" s="121" t="str">
        <f>IF('P2'!E25="","",'P2'!E25)</f>
        <v>UK</v>
      </c>
      <c r="D15" s="121" t="str">
        <f>IF('P2'!F25="","",'P2'!F25)</f>
        <v>17-18</v>
      </c>
      <c r="E15" s="122">
        <f>IF('P2'!G25="","",'P2'!G25)</f>
        <v>39007</v>
      </c>
      <c r="F15" s="123" t="str">
        <f>IF('P2'!I25="","",'P2'!I25)</f>
        <v>Maria-Isabel V. Lie</v>
      </c>
      <c r="G15" s="123" t="str">
        <f>IF('P2'!J25="","",'P2'!J25)</f>
        <v>Spydeberg Atletene</v>
      </c>
      <c r="H15" s="130">
        <f>IF('P2'!Q25="","",'P2'!Q25)</f>
        <v>60</v>
      </c>
      <c r="I15" s="130">
        <f>IF('P2'!R25="","",'P2'!R25)</f>
        <v>70</v>
      </c>
      <c r="J15" s="121">
        <f>IF('P2'!V25="","",'P2'!V25)</f>
        <v>5.22</v>
      </c>
      <c r="K15" s="121">
        <f>IF('P2'!W25="","",'P2'!W25)</f>
        <v>9.51</v>
      </c>
      <c r="L15" s="121">
        <f>IF('P2'!X25="","",'P2'!X25)</f>
        <v>9.02</v>
      </c>
      <c r="M15" s="121">
        <f>IF('P2'!Z26="","",'P2'!Z26)</f>
        <v>411.1688869988451</v>
      </c>
    </row>
    <row r="16" spans="1:13" ht="16">
      <c r="A16" s="119">
        <v>12</v>
      </c>
      <c r="B16" s="121">
        <f>IF('P2'!D9="","",'P2'!D9)</f>
        <v>78.44</v>
      </c>
      <c r="C16" s="121" t="str">
        <f>IF('P2'!E9="","",'P2'!E9)</f>
        <v>UK</v>
      </c>
      <c r="D16" s="121" t="str">
        <f>IF('P2'!F9="","",'P2'!F9)</f>
        <v>15-16</v>
      </c>
      <c r="E16" s="122">
        <f>IF('P2'!G9="","",'P2'!G9)</f>
        <v>39742</v>
      </c>
      <c r="F16" s="123" t="str">
        <f>IF('P2'!I9="","",'P2'!I9)</f>
        <v>Mille Ø. Dekke</v>
      </c>
      <c r="G16" s="123" t="str">
        <f>IF('P2'!J9="","",'P2'!J9)</f>
        <v>Spydeberg Atletene</v>
      </c>
      <c r="H16" s="130">
        <f>IF('P2'!Q9="","",'P2'!Q9)</f>
        <v>39</v>
      </c>
      <c r="I16" s="130">
        <f>IF('P2'!R9="","",'P2'!R9)</f>
        <v>55</v>
      </c>
      <c r="J16" s="121">
        <f>IF('P2'!V9="","",'P2'!V9)</f>
        <v>5.25</v>
      </c>
      <c r="K16" s="121">
        <f>IF('P2'!W9="","",'P2'!W9)</f>
        <v>8.07</v>
      </c>
      <c r="L16" s="121">
        <f>IF('P2'!X9="","",'P2'!X9)</f>
        <v>9.1300000000000008</v>
      </c>
      <c r="M16" s="121">
        <f>IF('P2'!Z10="","",'P2'!Z10)</f>
        <v>372.95803867788322</v>
      </c>
    </row>
    <row r="17" spans="1:13" ht="14">
      <c r="A17" s="131"/>
      <c r="B17" s="132"/>
      <c r="C17" s="132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ht="20">
      <c r="A18" s="266" t="s">
        <v>228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8"/>
    </row>
    <row r="19" spans="1:13" ht="16">
      <c r="A19" s="119">
        <v>1</v>
      </c>
      <c r="B19" s="121">
        <f>IF('P4'!D29="","",'P4'!D29)</f>
        <v>75.400000000000006</v>
      </c>
      <c r="C19" s="121" t="str">
        <f>IF('P4'!E29="","",'P4'!E29)</f>
        <v>UM</v>
      </c>
      <c r="D19" s="121" t="str">
        <f>IF('P4'!F29="","",'P4'!F29)</f>
        <v>17-18</v>
      </c>
      <c r="E19" s="122">
        <f>IF('P4'!G29="","",'P4'!G29)</f>
        <v>38896</v>
      </c>
      <c r="F19" s="123" t="str">
        <f>IF('P4'!I29="","",'P4'!I29)</f>
        <v>Alvolai M. Røyseth</v>
      </c>
      <c r="G19" s="123" t="str">
        <f>IF('P4'!J29="","",'P4'!J29)</f>
        <v>Tambarskjelvar IL</v>
      </c>
      <c r="H19" s="130">
        <f>IF('P4'!Q29="","",'P4'!Q29)</f>
        <v>105</v>
      </c>
      <c r="I19" s="130">
        <f>IF('P4'!R29="","",'P4'!R29)</f>
        <v>128</v>
      </c>
      <c r="J19" s="121">
        <f>IF('P4'!V29="","",'P4'!V29)</f>
        <v>9.32</v>
      </c>
      <c r="K19" s="121">
        <f>IF('P4'!W29="","",'P4'!W29)</f>
        <v>13.59</v>
      </c>
      <c r="L19" s="121">
        <f>IF('P4'!X29="","",'P4'!X29)</f>
        <v>6.24</v>
      </c>
      <c r="M19" s="121">
        <f>IF('P4'!Z30="","",'P4'!Z30)</f>
        <v>883.69208255740534</v>
      </c>
    </row>
    <row r="20" spans="1:13" ht="16">
      <c r="A20" s="119">
        <v>2</v>
      </c>
      <c r="B20" s="121">
        <f>IF('P3'!D19="","",'P3'!D19)</f>
        <v>62.6</v>
      </c>
      <c r="C20" s="121" t="str">
        <f>IF('P3'!E19="","",'P3'!E19)</f>
        <v>UM</v>
      </c>
      <c r="D20" s="121" t="str">
        <f>IF('P3'!F19="","",'P3'!F19)</f>
        <v>15-16</v>
      </c>
      <c r="E20" s="122">
        <f>IF('P3'!G19="","",'P3'!G19)</f>
        <v>39565</v>
      </c>
      <c r="F20" s="123" t="str">
        <f>IF('P3'!I19="","",'P3'!I19)</f>
        <v>Tomack Sand</v>
      </c>
      <c r="G20" s="123" t="str">
        <f>IF('P3'!J19="","",'P3'!J19)</f>
        <v>Hitra VK</v>
      </c>
      <c r="H20" s="130">
        <f>IF('P3'!Q19="","",'P3'!Q19)</f>
        <v>71</v>
      </c>
      <c r="I20" s="130">
        <f>IF('P3'!R19="","",'P3'!R19)</f>
        <v>90</v>
      </c>
      <c r="J20" s="121">
        <f>IF('P3'!V19="","",'P3'!V19)</f>
        <v>8.8699999999999992</v>
      </c>
      <c r="K20" s="121">
        <f>IF('P3'!W19="","",'P3'!W19)</f>
        <v>13.68</v>
      </c>
      <c r="L20" s="121">
        <f>IF('P3'!X19="","",'P3'!X19)</f>
        <v>6.53</v>
      </c>
      <c r="M20" s="121">
        <f>IF('P3'!Z20="","",'P3'!Z20)</f>
        <v>805.7773583000926</v>
      </c>
    </row>
    <row r="21" spans="1:13" ht="16">
      <c r="A21" s="119">
        <v>3</v>
      </c>
      <c r="B21" s="121">
        <f>IF('P4'!D31="","",'P4'!D31)</f>
        <v>68.069999999999993</v>
      </c>
      <c r="C21" s="121" t="str">
        <f>IF('P4'!E31="","",'P4'!E31)</f>
        <v>UM</v>
      </c>
      <c r="D21" s="121" t="str">
        <f>IF('P4'!F31="","",'P4'!F31)</f>
        <v>17-18</v>
      </c>
      <c r="E21" s="122">
        <f>IF('P4'!G31="","",'P4'!G31)</f>
        <v>38922</v>
      </c>
      <c r="F21" s="123" t="str">
        <f>IF('P4'!I31="","",'P4'!I31)</f>
        <v>Aksel L. Svorstøl</v>
      </c>
      <c r="G21" s="123" t="str">
        <f>IF('P4'!J31="","",'P4'!J31)</f>
        <v>Tambarskjelvar IL</v>
      </c>
      <c r="H21" s="130">
        <f>IF('P4'!Q31="","",'P4'!Q31)</f>
        <v>85</v>
      </c>
      <c r="I21" s="130">
        <f>IF('P4'!R31="","",'P4'!R31)</f>
        <v>103</v>
      </c>
      <c r="J21" s="121">
        <f>IF('P4'!V31="","",'P4'!V31)</f>
        <v>8.0399999999999991</v>
      </c>
      <c r="K21" s="121">
        <f>IF('P4'!W31="","",'P4'!W31)</f>
        <v>12.34</v>
      </c>
      <c r="L21" s="121">
        <f>IF('P4'!X31="","",'P4'!X31)</f>
        <v>6.15</v>
      </c>
      <c r="M21" s="121">
        <f>IF('P4'!Z32="","",'P4'!Z32)</f>
        <v>804.5886739631253</v>
      </c>
    </row>
    <row r="22" spans="1:13" ht="16">
      <c r="A22" s="119">
        <v>4</v>
      </c>
      <c r="B22" s="121">
        <f>IF('P4'!D9="","",'P4'!D9)</f>
        <v>58.91</v>
      </c>
      <c r="C22" s="121" t="str">
        <f>IF('P4'!E9="","",'P4'!E9)</f>
        <v>UM</v>
      </c>
      <c r="D22" s="121" t="str">
        <f>IF('P4'!F9="","",'P4'!F9)</f>
        <v>17-18</v>
      </c>
      <c r="E22" s="122">
        <f>IF('P4'!G9="","",'P4'!G9)</f>
        <v>39079</v>
      </c>
      <c r="F22" s="123" t="str">
        <f>IF('P4'!I9="","",'P4'!I9)</f>
        <v>Emil Viktor Sveum</v>
      </c>
      <c r="G22" s="123" t="str">
        <f>IF('P4'!J9="","",'P4'!J9)</f>
        <v>Gjøvik AK</v>
      </c>
      <c r="H22" s="130">
        <f>IF('P4'!Q9="","",'P4'!Q9)</f>
        <v>80</v>
      </c>
      <c r="I22" s="130">
        <f>IF('P4'!R9="","",'P4'!R9)</f>
        <v>97</v>
      </c>
      <c r="J22" s="121">
        <f>IF('P4'!V9="","",'P4'!V9)</f>
        <v>7.88</v>
      </c>
      <c r="K22" s="121">
        <f>IF('P4'!W9="","",'P4'!W9)</f>
        <v>9.92</v>
      </c>
      <c r="L22" s="121">
        <f>IF('P4'!X9="","",'P4'!X9)</f>
        <v>6.37</v>
      </c>
      <c r="M22" s="121">
        <f>IF('P4'!Z10="","",'P4'!Z10)</f>
        <v>787.54493714558873</v>
      </c>
    </row>
    <row r="23" spans="1:13" ht="16">
      <c r="A23" s="119">
        <v>5</v>
      </c>
      <c r="B23" s="121">
        <f>IF('P4'!D27="","",'P4'!D27)</f>
        <v>83.98</v>
      </c>
      <c r="C23" s="121" t="str">
        <f>IF('P4'!E27="","",'P4'!E27)</f>
        <v>UM</v>
      </c>
      <c r="D23" s="121" t="str">
        <f>IF('P4'!F27="","",'P4'!F27)</f>
        <v>17-18</v>
      </c>
      <c r="E23" s="122">
        <f>IF('P4'!G27="","",'P4'!G27)</f>
        <v>38859</v>
      </c>
      <c r="F23" s="123" t="str">
        <f>IF('P4'!I27="","",'P4'!I27)</f>
        <v>Nima B. Lama</v>
      </c>
      <c r="G23" s="123" t="str">
        <f>IF('P4'!J27="","",'P4'!J27)</f>
        <v>Tambarskjelvar IL</v>
      </c>
      <c r="H23" s="130">
        <f>IF('P4'!Q27="","",'P4'!Q27)</f>
        <v>101</v>
      </c>
      <c r="I23" s="130">
        <f>IF('P4'!R27="","",'P4'!R27)</f>
        <v>118</v>
      </c>
      <c r="J23" s="121">
        <f>IF('P4'!V27="","",'P4'!V27)</f>
        <v>7.93</v>
      </c>
      <c r="K23" s="121">
        <f>IF('P4'!W27="","",'P4'!W27)</f>
        <v>12.06</v>
      </c>
      <c r="L23" s="121">
        <f>IF('P4'!X27="","",'P4'!X27)</f>
        <v>6.74</v>
      </c>
      <c r="M23" s="121">
        <f>IF('P4'!Z28="","",'P4'!Z28)</f>
        <v>763.86380009054596</v>
      </c>
    </row>
    <row r="24" spans="1:13" ht="16">
      <c r="A24" s="119">
        <v>6</v>
      </c>
      <c r="B24" s="121">
        <f>IF('P3'!D9="","",'P3'!D9)</f>
        <v>83.8</v>
      </c>
      <c r="C24" s="121" t="str">
        <f>IF('P3'!E9="","",'P3'!E9)</f>
        <v>UM</v>
      </c>
      <c r="D24" s="121" t="str">
        <f>IF('P3'!F9="","",'P3'!F9)</f>
        <v>15-16</v>
      </c>
      <c r="E24" s="122">
        <f>IF('P3'!G9="","",'P3'!G9)</f>
        <v>39760</v>
      </c>
      <c r="F24" s="123" t="str">
        <f>IF('P3'!I9="","",'P3'!I9)</f>
        <v>Nikolai K. Aadland</v>
      </c>
      <c r="G24" s="123" t="str">
        <f>IF('P3'!J9="","",'P3'!J9)</f>
        <v>AK Bjørgvin</v>
      </c>
      <c r="H24" s="130">
        <f>IF('P3'!Q9="","",'P3'!Q9)</f>
        <v>98</v>
      </c>
      <c r="I24" s="130">
        <f>IF('P3'!R9="","",'P3'!R9)</f>
        <v>123</v>
      </c>
      <c r="J24" s="121">
        <f>IF('P3'!V9="","",'P3'!V9)</f>
        <v>7.66</v>
      </c>
      <c r="K24" s="121">
        <f>IF('P3'!W9="","",'P3'!W9)</f>
        <v>11.57</v>
      </c>
      <c r="L24" s="121">
        <f>IF('P3'!X9="","",'P3'!X9)</f>
        <v>6.93</v>
      </c>
      <c r="M24" s="121">
        <f>IF('P3'!Z10="","",'P3'!Z10)</f>
        <v>747.88621036793108</v>
      </c>
    </row>
    <row r="25" spans="1:13" ht="16">
      <c r="A25" s="119">
        <v>7</v>
      </c>
      <c r="B25" s="121">
        <f>IF('P4'!D17="","",'P4'!D17)</f>
        <v>87</v>
      </c>
      <c r="C25" s="121" t="str">
        <f>IF('P4'!E17="","",'P4'!E17)</f>
        <v>UM</v>
      </c>
      <c r="D25" s="121" t="str">
        <f>IF('P4'!F17="","",'P4'!F17)</f>
        <v>17-18</v>
      </c>
      <c r="E25" s="122">
        <f>IF('P4'!G17="","",'P4'!G17)</f>
        <v>38870</v>
      </c>
      <c r="F25" s="123" t="str">
        <f>IF('P4'!I17="","",'P4'!I17)</f>
        <v>Adrian Rosmæl Skauge</v>
      </c>
      <c r="G25" s="123" t="str">
        <f>IF('P4'!J17="","",'P4'!J17)</f>
        <v>Nidelv IL</v>
      </c>
      <c r="H25" s="130">
        <f>IF('P4'!Q17="","",'P4'!Q17)</f>
        <v>97</v>
      </c>
      <c r="I25" s="130">
        <f>IF('P4'!R17="","",'P4'!R17)</f>
        <v>110</v>
      </c>
      <c r="J25" s="121">
        <f>IF('P4'!V17="","",'P4'!V17)</f>
        <v>8.1999999999999993</v>
      </c>
      <c r="K25" s="121">
        <f>IF('P4'!W17="","",'P4'!W17)</f>
        <v>12.44</v>
      </c>
      <c r="L25" s="121">
        <f>IF('P4'!X17="","",'P4'!X17)</f>
        <v>6.99</v>
      </c>
      <c r="M25" s="121">
        <f>IF('P4'!Z18="","",'P4'!Z18)</f>
        <v>739.72927640745195</v>
      </c>
    </row>
    <row r="26" spans="1:13" ht="16">
      <c r="A26" s="119">
        <v>8</v>
      </c>
      <c r="B26" s="121">
        <f>IF('P4'!D25="","",'P4'!D25)</f>
        <v>73.8</v>
      </c>
      <c r="C26" s="121" t="str">
        <f>IF('P4'!E25="","",'P4'!E25)</f>
        <v>UM</v>
      </c>
      <c r="D26" s="121" t="str">
        <f>IF('P4'!F25="","",'P4'!F25)</f>
        <v>17-18</v>
      </c>
      <c r="E26" s="122">
        <f>IF('P4'!G25="","",'P4'!G25)</f>
        <v>39076</v>
      </c>
      <c r="F26" s="123" t="str">
        <f>IF('P4'!I25="","",'P4'!I25)</f>
        <v>Brede Tengel Lesto</v>
      </c>
      <c r="G26" s="123" t="str">
        <f>IF('P4'!J25="","",'P4'!J25)</f>
        <v>Tambarskjelvar IL</v>
      </c>
      <c r="H26" s="130">
        <f>IF('P4'!Q25="","",'P4'!Q25)</f>
        <v>71</v>
      </c>
      <c r="I26" s="130">
        <f>IF('P4'!R25="","",'P4'!R25)</f>
        <v>90</v>
      </c>
      <c r="J26" s="121">
        <f>IF('P4'!V25="","",'P4'!V25)</f>
        <v>8.18</v>
      </c>
      <c r="K26" s="121">
        <f>IF('P4'!W25="","",'P4'!W25)</f>
        <v>11.11</v>
      </c>
      <c r="L26" s="121">
        <f>IF('P4'!X25="","",'P4'!X25)</f>
        <v>6.8</v>
      </c>
      <c r="M26" s="121">
        <f>IF('P4'!Z26="","",'P4'!Z26)</f>
        <v>699.08501408238169</v>
      </c>
    </row>
    <row r="27" spans="1:13" ht="16">
      <c r="A27" s="119">
        <v>9</v>
      </c>
      <c r="B27" s="121">
        <f>IF('P3'!D27="","",'P3'!D27)</f>
        <v>60.34</v>
      </c>
      <c r="C27" s="121" t="str">
        <f>IF('P3'!E27="","",'P3'!E27)</f>
        <v>UM</v>
      </c>
      <c r="D27" s="121" t="str">
        <f>IF('P3'!F27="","",'P3'!F27)</f>
        <v>15-16</v>
      </c>
      <c r="E27" s="122">
        <f>IF('P3'!G27="","",'P3'!G27)</f>
        <v>39342</v>
      </c>
      <c r="F27" s="123" t="str">
        <f>IF('P3'!I27="","",'P3'!I27)</f>
        <v>Erik Orasmäe</v>
      </c>
      <c r="G27" s="123" t="str">
        <f>IF('P3'!J27="","",'P3'!J27)</f>
        <v>Tambarskjelvar IL</v>
      </c>
      <c r="H27" s="130">
        <f>IF('P3'!Q27="","",'P3'!Q27)</f>
        <v>64</v>
      </c>
      <c r="I27" s="130">
        <f>IF('P3'!R27="","",'P3'!R27)</f>
        <v>78</v>
      </c>
      <c r="J27" s="121">
        <f>IF('P3'!V27="","",'P3'!V27)</f>
        <v>7.74</v>
      </c>
      <c r="K27" s="121">
        <f>IF('P3'!W27="","",'P3'!W27)</f>
        <v>9.58</v>
      </c>
      <c r="L27" s="121">
        <f>IF('P3'!X27="","",'P3'!X27)</f>
        <v>6.66</v>
      </c>
      <c r="M27" s="121">
        <f>IF('P3'!Z28="","",'P3'!Z28)</f>
        <v>694.64541321383876</v>
      </c>
    </row>
    <row r="28" spans="1:13" ht="16">
      <c r="A28" s="119">
        <v>10</v>
      </c>
      <c r="B28" s="121">
        <f>IF('P3'!D25="","",'P3'!D25)</f>
        <v>73.5</v>
      </c>
      <c r="C28" s="121" t="str">
        <f>IF('P3'!E25="","",'P3'!E25)</f>
        <v>UM</v>
      </c>
      <c r="D28" s="121" t="str">
        <f>IF('P3'!F25="","",'P3'!F25)</f>
        <v>15-16</v>
      </c>
      <c r="E28" s="122">
        <f>IF('P3'!G25="","",'P3'!G25)</f>
        <v>39679</v>
      </c>
      <c r="F28" s="123" t="str">
        <f>IF('P3'!I25="","",'P3'!I25)</f>
        <v>Olai S. Aamot</v>
      </c>
      <c r="G28" s="123" t="str">
        <f>IF('P3'!J25="","",'P3'!J25)</f>
        <v>Tambarskjelvar IL</v>
      </c>
      <c r="H28" s="130">
        <f>IF('P3'!Q25="","",'P3'!Q25)</f>
        <v>67</v>
      </c>
      <c r="I28" s="130">
        <f>IF('P3'!R25="","",'P3'!R25)</f>
        <v>92</v>
      </c>
      <c r="J28" s="121">
        <f>IF('P3'!V25="","",'P3'!V25)</f>
        <v>8.1199999999999992</v>
      </c>
      <c r="K28" s="121">
        <f>IF('P3'!W25="","",'P3'!W25)</f>
        <v>10.99</v>
      </c>
      <c r="L28" s="121">
        <f>IF('P3'!X25="","",'P3'!X25)</f>
        <v>6.9</v>
      </c>
      <c r="M28" s="121">
        <f>IF('P3'!Z26="","",'P3'!Z26)</f>
        <v>690.06072638674789</v>
      </c>
    </row>
    <row r="29" spans="1:13" ht="16">
      <c r="A29" s="119">
        <v>11</v>
      </c>
      <c r="B29" s="121">
        <f>IF('P3'!D11="","",'P3'!D11)</f>
        <v>64.61</v>
      </c>
      <c r="C29" s="121" t="str">
        <f>IF('P3'!E11="","",'P3'!E11)</f>
        <v>UM</v>
      </c>
      <c r="D29" s="121" t="str">
        <f>IF('P3'!F11="","",'P3'!F11)</f>
        <v>15-16</v>
      </c>
      <c r="E29" s="122">
        <f>IF('P3'!G11="","",'P3'!G11)</f>
        <v>39417</v>
      </c>
      <c r="F29" s="123" t="str">
        <f>IF('P3'!I11="","",'P3'!I11)</f>
        <v>Noah Mathias R. Svanholm</v>
      </c>
      <c r="G29" s="123" t="str">
        <f>IF('P3'!J11="","",'P3'!J11)</f>
        <v>Gjøvik AK</v>
      </c>
      <c r="H29" s="130">
        <f>IF('P3'!Q11="","",'P3'!Q11)</f>
        <v>69</v>
      </c>
      <c r="I29" s="130">
        <f>IF('P3'!R11="","",'P3'!R11)</f>
        <v>85</v>
      </c>
      <c r="J29" s="121">
        <f>IF('P3'!V11="","",'P3'!V11)</f>
        <v>7.12</v>
      </c>
      <c r="K29" s="121">
        <f>IF('P3'!W11="","",'P3'!W11)</f>
        <v>10.43</v>
      </c>
      <c r="L29" s="121">
        <f>IF('P3'!X11="","",'P3'!X11)</f>
        <v>6.83</v>
      </c>
      <c r="M29" s="121">
        <f>IF('P3'!Z12="","",'P3'!Z12)</f>
        <v>688.32922739376045</v>
      </c>
    </row>
    <row r="30" spans="1:13" ht="16">
      <c r="A30" s="119">
        <v>12</v>
      </c>
      <c r="B30" s="121">
        <f>IF('P4'!D13="","",'P4'!D13)</f>
        <v>99.1</v>
      </c>
      <c r="C30" s="121" t="str">
        <f>IF('P4'!E13="","",'P4'!E13)</f>
        <v>UM</v>
      </c>
      <c r="D30" s="121" t="str">
        <f>IF('P4'!F13="","",'P4'!F13)</f>
        <v>17-18</v>
      </c>
      <c r="E30" s="122">
        <f>IF('P4'!G13="","",'P4'!G13)</f>
        <v>38980</v>
      </c>
      <c r="F30" s="123" t="str">
        <f>IF('P4'!I13="","",'P4'!I13)</f>
        <v>William A. Christiansen</v>
      </c>
      <c r="G30" s="123" t="str">
        <f>IF('P4'!J13="","",'P4'!J13)</f>
        <v>Larvik AK</v>
      </c>
      <c r="H30" s="130">
        <f>IF('P4'!Q13="","",'P4'!Q13)</f>
        <v>110</v>
      </c>
      <c r="I30" s="130">
        <f>IF('P4'!R13="","",'P4'!R13)</f>
        <v>141</v>
      </c>
      <c r="J30" s="121">
        <f>IF('P4'!V13="","",'P4'!V13)</f>
        <v>6.91</v>
      </c>
      <c r="K30" s="121">
        <f>IF('P4'!W13="","",'P4'!W13)</f>
        <v>9.23</v>
      </c>
      <c r="L30" s="121">
        <f>IF('P4'!X13="","",'P4'!X13)</f>
        <v>7.69</v>
      </c>
      <c r="M30" s="121">
        <f>IF('P4'!Z14="","",'P4'!Z14)</f>
        <v>683.18800516572242</v>
      </c>
    </row>
    <row r="31" spans="1:13" ht="16">
      <c r="A31" s="119">
        <v>13</v>
      </c>
      <c r="B31" s="121">
        <f>IF('P4'!D35="","",'P4'!D35)</f>
        <v>91.45</v>
      </c>
      <c r="C31" s="121" t="str">
        <f>IF('P4'!E35="","",'P4'!E35)</f>
        <v>UM</v>
      </c>
      <c r="D31" s="121" t="str">
        <f>IF('P4'!F35="","",'P4'!F35)</f>
        <v>17-18</v>
      </c>
      <c r="E31" s="122">
        <f>IF('P4'!G35="","",'P4'!G35)</f>
        <v>38951</v>
      </c>
      <c r="F31" s="123" t="str">
        <f>IF('P4'!I35="","",'P4'!I35)</f>
        <v>Jakub K. Kudyba</v>
      </c>
      <c r="G31" s="123" t="str">
        <f>IF('P4'!J35="","",'P4'!J35)</f>
        <v>Tambarskjelvar IL</v>
      </c>
      <c r="H31" s="130">
        <f>IF('P4'!Q35="","",'P4'!Q35)</f>
        <v>85</v>
      </c>
      <c r="I31" s="130">
        <f>IF('P4'!R35="","",'P4'!R35)</f>
        <v>100</v>
      </c>
      <c r="J31" s="121">
        <f>IF('P4'!V35="","",'P4'!V35)</f>
        <v>7.49</v>
      </c>
      <c r="K31" s="121">
        <f>IF('P4'!W35="","",'P4'!W35)</f>
        <v>10.37</v>
      </c>
      <c r="L31" s="121">
        <f>IF('P4'!X35="","",'P4'!X35)</f>
        <v>6.79</v>
      </c>
      <c r="M31" s="121">
        <f>IF('P4'!Z36="","",'P4'!Z36)</f>
        <v>666.40506532932318</v>
      </c>
    </row>
    <row r="32" spans="1:13" ht="16">
      <c r="A32" s="119">
        <v>14</v>
      </c>
      <c r="B32" s="121">
        <f>IF('P3'!D13="","",'P3'!D13)</f>
        <v>49.14</v>
      </c>
      <c r="C32" s="121" t="str">
        <f>IF('P3'!E13="","",'P3'!E13)</f>
        <v>UM</v>
      </c>
      <c r="D32" s="121" t="str">
        <f>IF('P3'!F13="","",'P3'!F13)</f>
        <v>15-16</v>
      </c>
      <c r="E32" s="122">
        <f>IF('P3'!G13="","",'P3'!G13)</f>
        <v>39674</v>
      </c>
      <c r="F32" s="123" t="str">
        <f>IF('P3'!I13="","",'P3'!I13)</f>
        <v>Roland Siska</v>
      </c>
      <c r="G32" s="123" t="str">
        <f>IF('P3'!J13="","",'P3'!J13)</f>
        <v>Hitra VK</v>
      </c>
      <c r="H32" s="130">
        <f>IF('P3'!Q13="","",'P3'!Q13)</f>
        <v>38</v>
      </c>
      <c r="I32" s="130">
        <f>IF('P3'!R13="","",'P3'!R13)</f>
        <v>61</v>
      </c>
      <c r="J32" s="121">
        <f>IF('P3'!V13="","",'P3'!V13)</f>
        <v>8.32</v>
      </c>
      <c r="K32" s="121">
        <f>IF('P3'!W13="","",'P3'!W13)</f>
        <v>8.4600000000000009</v>
      </c>
      <c r="L32" s="121">
        <f>IF('P3'!X13="","",'P3'!X13)</f>
        <v>6.67</v>
      </c>
      <c r="M32" s="121">
        <f>IF('P3'!Z14="","",'P3'!Z14)</f>
        <v>665.3854972375841</v>
      </c>
    </row>
    <row r="33" spans="1:13" ht="16">
      <c r="A33" s="119">
        <v>15</v>
      </c>
      <c r="B33" s="121">
        <f>IF('P3'!D17="","",'P3'!D17)</f>
        <v>70.5</v>
      </c>
      <c r="C33" s="121" t="str">
        <f>IF('P3'!E17="","",'P3'!E17)</f>
        <v>UM</v>
      </c>
      <c r="D33" s="121" t="str">
        <f>IF('P3'!F17="","",'P3'!F17)</f>
        <v>15-16</v>
      </c>
      <c r="E33" s="122">
        <f>IF('P3'!G17="","",'P3'!G17)</f>
        <v>39126</v>
      </c>
      <c r="F33" s="123" t="str">
        <f>IF('P3'!I17="","",'P3'!I17)</f>
        <v>René A. Rand Djupå</v>
      </c>
      <c r="G33" s="123" t="str">
        <f>IF('P3'!J17="","",'P3'!J17)</f>
        <v>Hitra VK</v>
      </c>
      <c r="H33" s="130">
        <f>IF('P3'!Q17="","",'P3'!Q17)</f>
        <v>70</v>
      </c>
      <c r="I33" s="130">
        <f>IF('P3'!R17="","",'P3'!R17)</f>
        <v>80</v>
      </c>
      <c r="J33" s="121">
        <f>IF('P3'!V17="","",'P3'!V17)</f>
        <v>8.25</v>
      </c>
      <c r="K33" s="121">
        <f>IF('P3'!W17="","",'P3'!W17)</f>
        <v>9.49</v>
      </c>
      <c r="L33" s="121">
        <f>IF('P3'!X17="","",'P3'!X17)</f>
        <v>7.16</v>
      </c>
      <c r="M33" s="121">
        <f>IF('P3'!Z18="","",'P3'!Z18)</f>
        <v>655.70326104276273</v>
      </c>
    </row>
    <row r="34" spans="1:13" ht="16">
      <c r="A34" s="119">
        <v>16</v>
      </c>
      <c r="B34" s="121">
        <f>IF('P3'!D29="","",'P3'!D29)</f>
        <v>70.5</v>
      </c>
      <c r="C34" s="121" t="str">
        <f>IF('P3'!E29="","",'P3'!E29)</f>
        <v>UM</v>
      </c>
      <c r="D34" s="121" t="str">
        <f>IF('P3'!F29="","",'P3'!F29)</f>
        <v>15-16</v>
      </c>
      <c r="E34" s="122">
        <f>IF('P3'!G29="","",'P3'!G29)</f>
        <v>39627</v>
      </c>
      <c r="F34" s="123" t="str">
        <f>IF('P3'!I29="","",'P3'!I29)</f>
        <v>William Kyvik</v>
      </c>
      <c r="G34" s="123" t="str">
        <f>IF('P3'!J29="","",'P3'!J29)</f>
        <v>Tysvær VK</v>
      </c>
      <c r="H34" s="130">
        <f>IF('P3'!Q29="","",'P3'!Q29)</f>
        <v>64</v>
      </c>
      <c r="I34" s="130">
        <f>IF('P3'!R29="","",'P3'!R29)</f>
        <v>82</v>
      </c>
      <c r="J34" s="121">
        <f>IF('P3'!V29="","",'P3'!V29)</f>
        <v>6.99</v>
      </c>
      <c r="K34" s="121">
        <f>IF('P3'!W29="","",'P3'!W29)</f>
        <v>8.31</v>
      </c>
      <c r="L34" s="121">
        <f>IF('P3'!X29="","",'P3'!X29)</f>
        <v>7.15</v>
      </c>
      <c r="M34" s="121">
        <f>IF('P3'!Z30="","",'P3'!Z30)</f>
        <v>607.63503960043784</v>
      </c>
    </row>
    <row r="35" spans="1:13" ht="16">
      <c r="A35" s="119">
        <v>17</v>
      </c>
      <c r="B35" s="121">
        <f>IF('P3'!D23="","",'P3'!D23)</f>
        <v>75.349999999999994</v>
      </c>
      <c r="C35" s="121" t="str">
        <f>IF('P3'!E23="","",'P3'!E23)</f>
        <v>UM</v>
      </c>
      <c r="D35" s="121" t="str">
        <f>IF('P3'!F23="","",'P3'!F23)</f>
        <v>15-16</v>
      </c>
      <c r="E35" s="122">
        <f>IF('P3'!G23="","",'P3'!G23)</f>
        <v>39541</v>
      </c>
      <c r="F35" s="123" t="str">
        <f>IF('P3'!I23="","",'P3'!I23)</f>
        <v>Andreas Kvamsås Savland</v>
      </c>
      <c r="G35" s="123" t="str">
        <f>IF('P3'!J23="","",'P3'!J23)</f>
        <v>Tambarskjelvar IL</v>
      </c>
      <c r="H35" s="130">
        <f>IF('P3'!Q23="","",'P3'!Q23)</f>
        <v>60</v>
      </c>
      <c r="I35" s="130">
        <f>IF('P3'!R23="","",'P3'!R23)</f>
        <v>70</v>
      </c>
      <c r="J35" s="121">
        <f>IF('P3'!V23="","",'P3'!V23)</f>
        <v>6.9</v>
      </c>
      <c r="K35" s="121">
        <f>IF('P3'!W23="","",'P3'!W23)</f>
        <v>9.57</v>
      </c>
      <c r="L35" s="121">
        <f>IF('P3'!X23="","",'P3'!X23)</f>
        <v>6.76</v>
      </c>
      <c r="M35" s="121">
        <f>IF('P3'!Z24="","",'P3'!Z24)</f>
        <v>598.87880323098113</v>
      </c>
    </row>
    <row r="36" spans="1:13" ht="16">
      <c r="A36" s="119">
        <v>18</v>
      </c>
      <c r="B36" s="121">
        <f>IF('P3'!D21="","",'P3'!D21)</f>
        <v>72.5</v>
      </c>
      <c r="C36" s="121" t="str">
        <f>IF('P3'!E21="","",'P3'!E21)</f>
        <v>UM</v>
      </c>
      <c r="D36" s="121" t="str">
        <f>IF('P3'!F21="","",'P3'!F21)</f>
        <v>15-16</v>
      </c>
      <c r="E36" s="122">
        <f>IF('P3'!G21="","",'P3'!G21)</f>
        <v>39569</v>
      </c>
      <c r="F36" s="123" t="str">
        <f>IF('P3'!I21="","",'P3'!I21)</f>
        <v>Aron Jensen Fauske</v>
      </c>
      <c r="G36" s="123" t="str">
        <f>IF('P3'!J21="","",'P3'!J21)</f>
        <v>Tambarskjelvar IL</v>
      </c>
      <c r="H36" s="130">
        <f>IF('P3'!Q21="","",'P3'!Q21)</f>
        <v>65</v>
      </c>
      <c r="I36" s="130">
        <f>IF('P3'!R21="","",'P3'!R21)</f>
        <v>80</v>
      </c>
      <c r="J36" s="121">
        <f>IF('P3'!V21="","",'P3'!V21)</f>
        <v>6.69</v>
      </c>
      <c r="K36" s="121">
        <f>IF('P3'!W21="","",'P3'!W21)</f>
        <v>9.0500000000000007</v>
      </c>
      <c r="L36" s="121">
        <f>IF('P3'!X21="","",'P3'!X21)</f>
        <v>7.42</v>
      </c>
      <c r="M36" s="121">
        <f>IF('P3'!Z22="","",'P3'!Z22)</f>
        <v>591.85667765776611</v>
      </c>
    </row>
    <row r="37" spans="1:13" ht="16">
      <c r="A37" s="119">
        <v>19</v>
      </c>
      <c r="B37" s="121">
        <f>IF('P3'!D31="","",'P3'!D31)</f>
        <v>67.400000000000006</v>
      </c>
      <c r="C37" s="121" t="str">
        <f>IF('P3'!E31="","",'P3'!E31)</f>
        <v>UM</v>
      </c>
      <c r="D37" s="121" t="str">
        <f>IF('P3'!F31="","",'P3'!F31)</f>
        <v>15-16</v>
      </c>
      <c r="E37" s="122">
        <f>IF('P3'!G31="","",'P3'!G31)</f>
        <v>39222</v>
      </c>
      <c r="F37" s="123" t="str">
        <f>IF('P3'!I31="","",'P3'!I31)</f>
        <v>Sean Elliot Rafols</v>
      </c>
      <c r="G37" s="123" t="str">
        <f>IF('P3'!J31="","",'P3'!J31)</f>
        <v>Tysvær VK</v>
      </c>
      <c r="H37" s="130">
        <f>IF('P3'!Q31="","",'P3'!Q31)</f>
        <v>70</v>
      </c>
      <c r="I37" s="130">
        <f>IF('P3'!R31="","",'P3'!R31)</f>
        <v>87</v>
      </c>
      <c r="J37" s="121">
        <f>IF('P3'!V31="","",'P3'!V31)</f>
        <v>6.62</v>
      </c>
      <c r="K37" s="121">
        <f>IF('P3'!W31="","",'P3'!W31)</f>
        <v>5.27</v>
      </c>
      <c r="L37" s="121">
        <f>IF('P3'!X31="","",'P3'!X31)</f>
        <v>7.39</v>
      </c>
      <c r="M37" s="121">
        <f>IF('P3'!Z32="","",'P3'!Z32)</f>
        <v>578.36581205391849</v>
      </c>
    </row>
    <row r="38" spans="1:13" ht="16">
      <c r="A38" s="119">
        <v>20</v>
      </c>
      <c r="B38" s="121">
        <f>IF('P3'!D15="","",'P3'!D15)</f>
        <v>58.46</v>
      </c>
      <c r="C38" s="121" t="str">
        <f>IF('P3'!E15="","",'P3'!E15)</f>
        <v>UM</v>
      </c>
      <c r="D38" s="121" t="str">
        <f>IF('P3'!F15="","",'P3'!F15)</f>
        <v>15-16</v>
      </c>
      <c r="E38" s="122">
        <f>IF('P3'!G15="","",'P3'!G15)</f>
        <v>39607</v>
      </c>
      <c r="F38" s="123" t="str">
        <f>IF('P3'!I15="","",'P3'!I15)</f>
        <v>Anders Lysø Sletvold</v>
      </c>
      <c r="G38" s="123" t="str">
        <f>IF('P3'!J15="","",'P3'!J15)</f>
        <v>Hitra VK</v>
      </c>
      <c r="H38" s="130">
        <f>IF('P3'!Q15="","",'P3'!Q15)</f>
        <v>41</v>
      </c>
      <c r="I38" s="130">
        <f>IF('P3'!R15="","",'P3'!R15)</f>
        <v>60</v>
      </c>
      <c r="J38" s="121">
        <f>IF('P3'!V15="","",'P3'!V15)</f>
        <v>6.07</v>
      </c>
      <c r="K38" s="121">
        <f>IF('P3'!W15="","",'P3'!W15)</f>
        <v>6.48</v>
      </c>
      <c r="L38" s="121">
        <f>IF('P3'!X15="","",'P3'!X15)</f>
        <v>6.96</v>
      </c>
      <c r="M38" s="121">
        <f>IF('P3'!Z16="","",'P3'!Z16)</f>
        <v>533.14142025148863</v>
      </c>
    </row>
    <row r="39" spans="1:13" ht="16">
      <c r="A39" s="119">
        <v>21</v>
      </c>
      <c r="B39" s="121">
        <f>IF('P4'!D33="","",'P4'!D33)</f>
        <v>86.23</v>
      </c>
      <c r="C39" s="121" t="str">
        <f>IF('P4'!E33="","",'P4'!E33)</f>
        <v>UM</v>
      </c>
      <c r="D39" s="121" t="str">
        <f>IF('P4'!F33="","",'P4'!F33)</f>
        <v>17-18</v>
      </c>
      <c r="E39" s="122">
        <f>IF('P4'!G33="","",'P4'!G33)</f>
        <v>38769</v>
      </c>
      <c r="F39" s="123" t="str">
        <f>IF('P4'!I33="","",'P4'!I33)</f>
        <v>Jonathan H. Gustavsen</v>
      </c>
      <c r="G39" s="123" t="str">
        <f>IF('P4'!J33="","",'P4'!J33)</f>
        <v>Tambarskjelvar IL</v>
      </c>
      <c r="H39" s="130">
        <f>IF('P4'!Q33="","",'P4'!Q33)</f>
        <v>71</v>
      </c>
      <c r="I39" s="130">
        <f>IF('P4'!R33="","",'P4'!R33)</f>
        <v>81</v>
      </c>
      <c r="J39" s="121">
        <f>IF('P4'!V33="","",'P4'!V33)</f>
        <v>5.5</v>
      </c>
      <c r="K39" s="121">
        <f>IF('P4'!W33="","",'P4'!W33)</f>
        <v>8.08</v>
      </c>
      <c r="L39" s="121">
        <f>IF('P4'!X33="","",'P4'!X33)</f>
        <v>7.58</v>
      </c>
      <c r="M39" s="121">
        <f>IF('P4'!Z34="","",'P4'!Z34)</f>
        <v>529.19642730137286</v>
      </c>
    </row>
    <row r="40" spans="1:13" ht="16">
      <c r="A40" s="119">
        <v>22</v>
      </c>
      <c r="B40" s="121">
        <f>IF('P4'!D21="","",'P4'!D21)</f>
        <v>73.349999999999994</v>
      </c>
      <c r="C40" s="121" t="str">
        <f>IF('P4'!E21="","",'P4'!E21)</f>
        <v>UM</v>
      </c>
      <c r="D40" s="121" t="str">
        <f>IF('P4'!F21="","",'P4'!F21)</f>
        <v>17-18</v>
      </c>
      <c r="E40" s="122">
        <f>IF('P4'!G21="","",'P4'!G21)</f>
        <v>38727</v>
      </c>
      <c r="F40" s="123" t="str">
        <f>IF('P4'!I21="","",'P4'!I21)</f>
        <v>Henrik F. Kjeldsberg</v>
      </c>
      <c r="G40" s="123" t="str">
        <f>IF('P4'!J21="","",'P4'!J21)</f>
        <v>Nidelv IL</v>
      </c>
      <c r="H40" s="130">
        <f>IF('P4'!Q21="","",'P4'!Q21)</f>
        <v>60</v>
      </c>
      <c r="I40" s="130">
        <f>IF('P4'!R21="","",'P4'!R21)</f>
        <v>70</v>
      </c>
      <c r="J40" s="121">
        <f>IF('P4'!V21="","",'P4'!V21)</f>
        <v>6.14</v>
      </c>
      <c r="K40" s="121">
        <f>IF('P4'!W21="","",'P4'!W21)</f>
        <v>7.9</v>
      </c>
      <c r="L40" s="121">
        <f>IF('P4'!X21="","",'P4'!X21)</f>
        <v>7.71</v>
      </c>
      <c r="M40" s="121">
        <f>IF('P4'!Z22="","",'P4'!Z22)</f>
        <v>526.65733646576177</v>
      </c>
    </row>
    <row r="41" spans="1:13" ht="16">
      <c r="A41" s="119">
        <v>23</v>
      </c>
      <c r="B41" s="121">
        <f>IF('P1'!D25="","",'P1'!D25)</f>
        <v>70</v>
      </c>
      <c r="C41" s="121" t="str">
        <f>IF('P1'!E25="","",'P1'!E25)</f>
        <v>UM</v>
      </c>
      <c r="D41" s="121" t="str">
        <f>IF('P1'!F25="","",'P1'!F25)</f>
        <v>13-14</v>
      </c>
      <c r="E41" s="122">
        <f>IF('P1'!G25="","",'P1'!G25)</f>
        <v>40263</v>
      </c>
      <c r="F41" s="123" t="str">
        <f>IF('P1'!I25="","",'P1'!I25)</f>
        <v>Lyder Slagstad Aamot</v>
      </c>
      <c r="G41" s="123" t="str">
        <f>IF('P1'!J25="","",'P1'!J25)</f>
        <v>Tambarskjelvar IL</v>
      </c>
      <c r="H41" s="130">
        <f>IF('P1'!Q25="","",'P1'!Q25)</f>
        <v>39</v>
      </c>
      <c r="I41" s="130">
        <f>IF('P1'!R25="","",'P1'!R25)</f>
        <v>52</v>
      </c>
      <c r="J41" s="121">
        <f>IF('P1'!V25="","",'P1'!V25)</f>
        <v>6.12</v>
      </c>
      <c r="K41" s="121">
        <f>IF('P1'!W25="","",'P1'!W25)</f>
        <v>9.57</v>
      </c>
      <c r="L41" s="121">
        <f>IF('P1'!X25="","",'P1'!X25)</f>
        <v>7.31</v>
      </c>
      <c r="M41" s="121">
        <f>IF('P1'!Z26="","",'P1'!Z26)</f>
        <v>509.95254157251202</v>
      </c>
    </row>
    <row r="42" spans="1:13" ht="16">
      <c r="A42" s="119">
        <v>24</v>
      </c>
      <c r="B42" s="121">
        <f>IF('P1'!D21="","",'P1'!D21)</f>
        <v>53.76</v>
      </c>
      <c r="C42" s="121" t="str">
        <f>IF('P1'!E21="","",'P1'!E21)</f>
        <v>UM</v>
      </c>
      <c r="D42" s="121" t="str">
        <f>IF('P1'!F21="","",'P1'!F21)</f>
        <v>13-14</v>
      </c>
      <c r="E42" s="122">
        <f>IF('P1'!G21="","",'P1'!G21)</f>
        <v>40407</v>
      </c>
      <c r="F42" s="123" t="str">
        <f>IF('P1'!I21="","",'P1'!I21)</f>
        <v>Alexander Stormoen Bruun</v>
      </c>
      <c r="G42" s="123" t="str">
        <f>IF('P1'!J21="","",'P1'!J21)</f>
        <v>Nidelv IL</v>
      </c>
      <c r="H42" s="130">
        <f>IF('P1'!Q21="","",'P1'!Q21)</f>
        <v>27</v>
      </c>
      <c r="I42" s="130">
        <f>IF('P1'!R21="","",'P1'!R21)</f>
        <v>33</v>
      </c>
      <c r="J42" s="121">
        <f>IF('P1'!V21="","",'P1'!V21)</f>
        <v>5.51</v>
      </c>
      <c r="K42" s="121">
        <f>IF('P1'!W21="","",'P1'!W21)</f>
        <v>7.24</v>
      </c>
      <c r="L42" s="121">
        <f>IF('P1'!X21="","",'P1'!X21)</f>
        <v>7.98</v>
      </c>
      <c r="M42" s="121">
        <f>IF('P1'!Z22="","",'P1'!Z22)</f>
        <v>431.95419635776176</v>
      </c>
    </row>
    <row r="43" spans="1:13" ht="16">
      <c r="A43" s="119">
        <v>25</v>
      </c>
      <c r="B43" s="121">
        <f>IF('P1'!D29="","",'P1'!D29)</f>
        <v>120.3</v>
      </c>
      <c r="C43" s="121" t="str">
        <f>IF('P1'!E29="","",'P1'!E29)</f>
        <v>UM</v>
      </c>
      <c r="D43" s="121" t="str">
        <f>IF('P1'!F29="","",'P1'!F29)</f>
        <v>13-14</v>
      </c>
      <c r="E43" s="122">
        <f>IF('P1'!G29="","",'P1'!G29)</f>
        <v>39854</v>
      </c>
      <c r="F43" s="123" t="str">
        <f>IF('P1'!I29="","",'P1'!I29)</f>
        <v>Ove Berge Christiansen</v>
      </c>
      <c r="G43" s="123" t="str">
        <f>IF('P1'!J29="","",'P1'!J29)</f>
        <v>Tysvær VK</v>
      </c>
      <c r="H43" s="130">
        <f>IF('P1'!Q29="","",'P1'!Q29)</f>
        <v>60</v>
      </c>
      <c r="I43" s="130">
        <f>IF('P1'!R29="","",'P1'!R29)</f>
        <v>75</v>
      </c>
      <c r="J43" s="121">
        <f>IF('P1'!V29="","",'P1'!V29)</f>
        <v>4.55</v>
      </c>
      <c r="K43" s="121">
        <f>IF('P1'!W29="","",'P1'!W29)</f>
        <v>8.73</v>
      </c>
      <c r="L43" s="121">
        <f>IF('P1'!X29="","",'P1'!X29)</f>
        <v>8.17</v>
      </c>
      <c r="M43" s="121">
        <f>IF('P1'!Z30="","",'P1'!Z30)</f>
        <v>430.66417747097148</v>
      </c>
    </row>
    <row r="44" spans="1:13" ht="14">
      <c r="A44" s="131"/>
      <c r="B44" s="132"/>
      <c r="C44" s="132"/>
      <c r="D44" s="131"/>
      <c r="E44" s="131"/>
      <c r="F44" s="131"/>
      <c r="G44" s="131"/>
      <c r="H44" s="131"/>
      <c r="I44" s="131"/>
      <c r="J44" s="131"/>
      <c r="K44" s="131"/>
      <c r="L44" s="131"/>
      <c r="M44" s="131"/>
    </row>
    <row r="45" spans="1:13" ht="20">
      <c r="A45" s="275" t="s">
        <v>229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8"/>
    </row>
    <row r="46" spans="1:13" ht="16">
      <c r="A46" s="119">
        <v>1</v>
      </c>
      <c r="B46" s="121">
        <f>IF('P5'!D19="","",'P5'!D19)</f>
        <v>55.62</v>
      </c>
      <c r="C46" s="121" t="str">
        <f>IF('P5'!E19="","",'P5'!E19)</f>
        <v>JK</v>
      </c>
      <c r="D46" s="121" t="str">
        <f>IF('P5'!F19="","",'P5'!F19)</f>
        <v>19-23</v>
      </c>
      <c r="E46" s="122">
        <f>IF('P5'!G19="","",'P5'!G19)</f>
        <v>38084</v>
      </c>
      <c r="F46" s="123" t="str">
        <f>IF('P5'!I19="","",'P5'!I19)</f>
        <v>Ronja Lenvik</v>
      </c>
      <c r="G46" s="123" t="str">
        <f>IF('P5'!J19="","",'P5'!J19)</f>
        <v>Hitra VK</v>
      </c>
      <c r="H46" s="130">
        <f>IF('P5'!Q19="","",'P5'!Q19)</f>
        <v>69</v>
      </c>
      <c r="I46" s="130">
        <f>IF('P5'!R19="","",'P5'!R19)</f>
        <v>90</v>
      </c>
      <c r="J46" s="121">
        <f>IF('P5'!V19="","",'P5'!V19)</f>
        <v>7.17</v>
      </c>
      <c r="K46" s="121">
        <f>IF('P5'!W19="","",'P5'!W19)</f>
        <v>11.12</v>
      </c>
      <c r="L46" s="121">
        <f>IF('P5'!X19="","",'P5'!X19)</f>
        <v>7.12</v>
      </c>
      <c r="M46" s="121">
        <f>IF('P5'!Z20="","",'P5'!Z20)</f>
        <v>708.29057011786222</v>
      </c>
    </row>
    <row r="47" spans="1:13" ht="16">
      <c r="A47" s="119">
        <v>2</v>
      </c>
      <c r="B47" s="121">
        <f>IF('P5'!D25="","",'P5'!D25)</f>
        <v>75.56</v>
      </c>
      <c r="C47" s="121" t="str">
        <f>IF('P5'!E25="","",'P5'!E25)</f>
        <v>JK</v>
      </c>
      <c r="D47" s="121" t="str">
        <f>IF('P5'!F25="","",'P5'!F25)</f>
        <v>19-23</v>
      </c>
      <c r="E47" s="122">
        <f>IF('P5'!G25="","",'P5'!G25)</f>
        <v>38060</v>
      </c>
      <c r="F47" s="123" t="str">
        <f>IF('P5'!I25="","",'P5'!I25)</f>
        <v>Tine Rognaldsen Pedersen</v>
      </c>
      <c r="G47" s="123" t="str">
        <f>IF('P5'!J25="","",'P5'!J25)</f>
        <v>Tambarskjelvar IL</v>
      </c>
      <c r="H47" s="130">
        <f>IF('P5'!Q25="","",'P5'!Q25)</f>
        <v>80</v>
      </c>
      <c r="I47" s="130">
        <f>IF('P5'!R25="","",'P5'!R25)</f>
        <v>104</v>
      </c>
      <c r="J47" s="121">
        <f>IF('P5'!V25="","",'P5'!V25)</f>
        <v>6.77</v>
      </c>
      <c r="K47" s="121">
        <f>IF('P5'!W25="","",'P5'!W25)</f>
        <v>11.91</v>
      </c>
      <c r="L47" s="121">
        <f>IF('P5'!X25="","",'P5'!X25)</f>
        <v>7.18</v>
      </c>
      <c r="M47" s="121">
        <f>IF('P5'!Z26="","",'P5'!Z26)</f>
        <v>667.02732594038775</v>
      </c>
    </row>
    <row r="48" spans="1:13" ht="16">
      <c r="A48" s="119">
        <v>3</v>
      </c>
      <c r="B48" s="121">
        <f>IF('P5'!D11="","",'P5'!D11)</f>
        <v>75.62</v>
      </c>
      <c r="C48" s="121" t="str">
        <f>IF('P5'!E11="","",'P5'!E11)</f>
        <v>JK</v>
      </c>
      <c r="D48" s="121" t="str">
        <f>IF('P5'!F11="","",'P5'!F11)</f>
        <v>19-23</v>
      </c>
      <c r="E48" s="122">
        <f>IF('P5'!G11="","",'P5'!G11)</f>
        <v>38134</v>
      </c>
      <c r="F48" s="123" t="str">
        <f>IF('P5'!I11="","",'P5'!I11)</f>
        <v>Laila Therese K. Bjørnarheim</v>
      </c>
      <c r="G48" s="123" t="str">
        <f>IF('P5'!J11="","",'P5'!J11)</f>
        <v>Breimsbygda IL</v>
      </c>
      <c r="H48" s="130">
        <f>IF('P5'!Q11="","",'P5'!Q11)</f>
        <v>77</v>
      </c>
      <c r="I48" s="130">
        <f>IF('P5'!R11="","",'P5'!R11)</f>
        <v>96</v>
      </c>
      <c r="J48" s="121">
        <f>IF('P5'!V11="","",'P5'!V11)</f>
        <v>6.45</v>
      </c>
      <c r="K48" s="121">
        <f>IF('P5'!W11="","",'P5'!W11)</f>
        <v>10.17</v>
      </c>
      <c r="L48" s="121">
        <f>IF('P5'!X11="","",'P5'!X11)</f>
        <v>7.51</v>
      </c>
      <c r="M48" s="121">
        <f>IF('P5'!Z12="","",'P5'!Z12)</f>
        <v>605.8099503865285</v>
      </c>
    </row>
    <row r="49" spans="1:13" ht="16">
      <c r="A49" s="119">
        <v>4</v>
      </c>
      <c r="B49" s="121">
        <f>IF('P2'!D21="","",'P2'!D21)</f>
        <v>78.680000000000007</v>
      </c>
      <c r="C49" s="121" t="str">
        <f>IF('P2'!E21="","",'P2'!E21)</f>
        <v>JK</v>
      </c>
      <c r="D49" s="121" t="str">
        <f>IF('P2'!F21="","",'P2'!F21)</f>
        <v>17-18</v>
      </c>
      <c r="E49" s="122">
        <f>IF('P2'!G21="","",'P2'!G21)</f>
        <v>38581</v>
      </c>
      <c r="F49" s="123" t="str">
        <f>IF('P2'!I21="","",'P2'!I21)</f>
        <v>Linn Christina Larssen</v>
      </c>
      <c r="G49" s="123" t="str">
        <f>IF('P2'!J21="","",'P2'!J21)</f>
        <v>Larvik AK</v>
      </c>
      <c r="H49" s="130">
        <f>IF('P2'!Q21="","",'P2'!Q21)</f>
        <v>73</v>
      </c>
      <c r="I49" s="130">
        <f>IF('P2'!R21="","",'P2'!R21)</f>
        <v>88</v>
      </c>
      <c r="J49" s="121">
        <f>IF('P2'!V21="","",'P2'!V21)</f>
        <v>6.83</v>
      </c>
      <c r="K49" s="121">
        <f>IF('P2'!W21="","",'P2'!W21)</f>
        <v>10.19</v>
      </c>
      <c r="L49" s="121">
        <f>IF('P2'!X21="","",'P2'!X21)</f>
        <v>7.59</v>
      </c>
      <c r="M49" s="121">
        <f>IF('P2'!Z22="","",'P2'!Z22)</f>
        <v>589.26937761885881</v>
      </c>
    </row>
    <row r="50" spans="1:13" ht="16">
      <c r="A50" s="119">
        <v>5</v>
      </c>
      <c r="B50" s="121">
        <f>IF('P2'!D27="","",'P2'!D27)</f>
        <v>77.14</v>
      </c>
      <c r="C50" s="121" t="str">
        <f>IF('P2'!E27="","",'P2'!E27)</f>
        <v>JK</v>
      </c>
      <c r="D50" s="121" t="str">
        <f>IF('P2'!F27="","",'P2'!F27)</f>
        <v>17-18</v>
      </c>
      <c r="E50" s="122">
        <f>IF('P2'!G27="","",'P2'!G27)</f>
        <v>38610</v>
      </c>
      <c r="F50" s="123" t="str">
        <f>IF('P2'!I27="","",'P2'!I27)</f>
        <v>Trine Endestad Hellevang</v>
      </c>
      <c r="G50" s="123" t="str">
        <f>IF('P2'!J27="","",'P2'!J27)</f>
        <v>Tambarskjelvar IL</v>
      </c>
      <c r="H50" s="130">
        <f>IF('P2'!Q27="","",'P2'!Q27)</f>
        <v>70</v>
      </c>
      <c r="I50" s="130">
        <f>IF('P2'!R27="","",'P2'!R27)</f>
        <v>88</v>
      </c>
      <c r="J50" s="121">
        <f>IF('P2'!V27="","",'P2'!V27)</f>
        <v>6.62</v>
      </c>
      <c r="K50" s="121">
        <f>IF('P2'!W27="","",'P2'!W27)</f>
        <v>10.029999999999999</v>
      </c>
      <c r="L50" s="121">
        <f>IF('P2'!X27="","",'P2'!X27)</f>
        <v>8</v>
      </c>
      <c r="M50" s="121">
        <f>IF('P2'!Z28="","",'P2'!Z28)</f>
        <v>566.31841714399047</v>
      </c>
    </row>
    <row r="51" spans="1:13" ht="16">
      <c r="A51" s="119">
        <v>6</v>
      </c>
      <c r="B51" s="121">
        <f>IF('P5'!D17="","",'P5'!D17)</f>
        <v>77.08</v>
      </c>
      <c r="C51" s="121" t="str">
        <f>IF('P5'!E17="","",'P5'!E17)</f>
        <v>JK</v>
      </c>
      <c r="D51" s="121" t="str">
        <f>IF('P5'!F17="","",'P5'!F17)</f>
        <v>19-23</v>
      </c>
      <c r="E51" s="122">
        <f>IF('P5'!G17="","",'P5'!G17)</f>
        <v>37966</v>
      </c>
      <c r="F51" s="123" t="str">
        <f>IF('P5'!I17="","",'P5'!I17)</f>
        <v>Louisa Hjelmås</v>
      </c>
      <c r="G51" s="123" t="str">
        <f>IF('P5'!J17="","",'P5'!J17)</f>
        <v>Gjøvik AK</v>
      </c>
      <c r="H51" s="130">
        <f>IF('P5'!Q17="","",'P5'!Q17)</f>
        <v>74</v>
      </c>
      <c r="I51" s="130">
        <f>IF('P5'!R17="","",'P5'!R17)</f>
        <v>87</v>
      </c>
      <c r="J51" s="121">
        <f>IF('P5'!V17="","",'P5'!V17)</f>
        <v>6.32</v>
      </c>
      <c r="K51" s="121">
        <f>IF('P5'!W17="","",'P5'!W17)</f>
        <v>7.94</v>
      </c>
      <c r="L51" s="121">
        <f>IF('P5'!X17="","",'P5'!X17)</f>
        <v>7.68</v>
      </c>
      <c r="M51" s="121">
        <f>IF('P5'!Z18="","",'P5'!Z18)</f>
        <v>549.42051703267759</v>
      </c>
    </row>
    <row r="52" spans="1:13" ht="16">
      <c r="A52" s="119">
        <v>7</v>
      </c>
      <c r="B52" s="121">
        <f>IF('P5'!D23="","",'P5'!D23)</f>
        <v>75.180000000000007</v>
      </c>
      <c r="C52" s="121" t="str">
        <f>IF('P5'!E23="","",'P5'!E23)</f>
        <v>JK</v>
      </c>
      <c r="D52" s="121" t="str">
        <f>IF('P5'!F23="","",'P5'!F23)</f>
        <v>19-23</v>
      </c>
      <c r="E52" s="122">
        <f>IF('P5'!G23="","",'P5'!G23)</f>
        <v>38072</v>
      </c>
      <c r="F52" s="123" t="str">
        <f>IF('P5'!I23="","",'P5'!I23)</f>
        <v>Marthe A. Walseth</v>
      </c>
      <c r="G52" s="123" t="str">
        <f>IF('P5'!J23="","",'P5'!J23)</f>
        <v>Nidelv IL</v>
      </c>
      <c r="H52" s="130">
        <f>IF('P5'!Q23="","",'P5'!Q23)</f>
        <v>55</v>
      </c>
      <c r="I52" s="130">
        <f>IF('P5'!R23="","",'P5'!R23)</f>
        <v>70</v>
      </c>
      <c r="J52" s="121">
        <f>IF('P5'!V23="","",'P5'!V23)</f>
        <v>6.32</v>
      </c>
      <c r="K52" s="121">
        <f>IF('P5'!W23="","",'P5'!W23)</f>
        <v>9.83</v>
      </c>
      <c r="L52" s="121">
        <f>IF('P5'!X23="","",'P5'!X23)</f>
        <v>7.57</v>
      </c>
      <c r="M52" s="121">
        <f>IF('P5'!Z24="","",'P5'!Z24)</f>
        <v>531.25997890237704</v>
      </c>
    </row>
    <row r="53" spans="1:13" ht="16">
      <c r="A53" s="119">
        <v>8</v>
      </c>
      <c r="B53" s="121">
        <f>IF('P2'!D29="","",'P2'!D29)</f>
        <v>59.52</v>
      </c>
      <c r="C53" s="121" t="str">
        <f>IF('P2'!E29="","",'P2'!E29)</f>
        <v>JK</v>
      </c>
      <c r="D53" s="121" t="str">
        <f>IF('P2'!F29="","",'P2'!F29)</f>
        <v>17-18</v>
      </c>
      <c r="E53" s="122">
        <f>IF('P2'!G29="","",'P2'!G29)</f>
        <v>38515</v>
      </c>
      <c r="F53" s="123" t="str">
        <f>IF('P2'!I29="","",'P2'!I29)</f>
        <v>Rina Tysse</v>
      </c>
      <c r="G53" s="123" t="str">
        <f>IF('P2'!J29="","",'P2'!J29)</f>
        <v>Tysvær VK</v>
      </c>
      <c r="H53" s="130">
        <f>IF('P2'!Q29="","",'P2'!Q29)</f>
        <v>37</v>
      </c>
      <c r="I53" s="130">
        <f>IF('P2'!R29="","",'P2'!R29)</f>
        <v>45</v>
      </c>
      <c r="J53" s="121">
        <f>IF('P2'!V29="","",'P2'!V29)</f>
        <v>5.42</v>
      </c>
      <c r="K53" s="121">
        <f>IF('P2'!W29="","",'P2'!W29)</f>
        <v>7.12</v>
      </c>
      <c r="L53" s="121">
        <f>IF('P2'!X29="","",'P2'!X29)</f>
        <v>8.07</v>
      </c>
      <c r="M53" s="121">
        <f>IF('P2'!Z30="","",'P2'!Z30)</f>
        <v>428.46392017022043</v>
      </c>
    </row>
    <row r="54" spans="1:13" ht="14">
      <c r="A54" s="131"/>
      <c r="B54" s="132"/>
      <c r="C54" s="132"/>
      <c r="D54" s="131"/>
      <c r="E54" s="131"/>
      <c r="F54" s="131"/>
      <c r="G54" s="131"/>
      <c r="H54" s="131"/>
      <c r="I54" s="131"/>
      <c r="J54" s="131"/>
      <c r="K54" s="131"/>
      <c r="L54" s="131"/>
      <c r="M54" s="131"/>
    </row>
    <row r="55" spans="1:13" ht="20">
      <c r="A55" s="266" t="s">
        <v>230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8"/>
    </row>
    <row r="56" spans="1:13" ht="16">
      <c r="A56" s="119">
        <v>1</v>
      </c>
      <c r="B56" s="121">
        <f>IF('P4'!D11="","",'P4'!D11)</f>
        <v>73.989999999999995</v>
      </c>
      <c r="C56" s="121" t="str">
        <f>IF('P4'!E11="","",'P4'!E11)</f>
        <v>JM</v>
      </c>
      <c r="D56" s="121" t="str">
        <f>IF('P4'!F11="","",'P4'!F11)</f>
        <v>17-18</v>
      </c>
      <c r="E56" s="122">
        <f>IF('P4'!G11="","",'P4'!G11)</f>
        <v>38365</v>
      </c>
      <c r="F56" s="123" t="str">
        <f>IF('P4'!I11="","",'P4'!I11)</f>
        <v>Rasmus Heggvik Aune</v>
      </c>
      <c r="G56" s="123" t="str">
        <f>IF('P4'!J11="","",'P4'!J11)</f>
        <v>Hitra Vk</v>
      </c>
      <c r="H56" s="130">
        <f>IF('P4'!Q11="","",'P4'!Q11)</f>
        <v>106</v>
      </c>
      <c r="I56" s="130">
        <f>IF('P4'!R11="","",'P4'!R11)</f>
        <v>140</v>
      </c>
      <c r="J56" s="121">
        <f>IF('P4'!V11="","",'P4'!V11)</f>
        <v>7.96</v>
      </c>
      <c r="K56" s="121">
        <f>IF('P4'!W11="","",'P4'!W11)</f>
        <v>10.65</v>
      </c>
      <c r="L56" s="121">
        <f>IF('P4'!X11="","",'P4'!X11)</f>
        <v>6.7</v>
      </c>
      <c r="M56" s="121">
        <f>IF('P4'!Z12="","",'P4'!Z12)</f>
        <v>828.27668132222993</v>
      </c>
    </row>
    <row r="57" spans="1:13" ht="16">
      <c r="A57" s="119">
        <v>2</v>
      </c>
      <c r="B57" s="121">
        <f>IF('P4'!D37="","",'P4'!D37)</f>
        <v>71.5</v>
      </c>
      <c r="C57" s="121" t="str">
        <f>IF('P4'!E37="","",'P4'!E37)</f>
        <v>JM</v>
      </c>
      <c r="D57" s="121" t="str">
        <f>IF('P4'!F37="","",'P4'!F37)</f>
        <v>17-18</v>
      </c>
      <c r="E57" s="122">
        <f>IF('P4'!G37="","",'P4'!G37)</f>
        <v>38415</v>
      </c>
      <c r="F57" s="123" t="str">
        <f>IF('P4'!I37="","",'P4'!I37)</f>
        <v>Stefan Rønnevik</v>
      </c>
      <c r="G57" s="123" t="str">
        <f>IF('P4'!J37="","",'P4'!J37)</f>
        <v>Tysvær VK</v>
      </c>
      <c r="H57" s="130">
        <f>IF('P4'!Q37="","",'P4'!Q37)</f>
        <v>96</v>
      </c>
      <c r="I57" s="130">
        <f>IF('P4'!R37="","",'P4'!R37)</f>
        <v>118</v>
      </c>
      <c r="J57" s="121">
        <f>IF('P4'!V37="","",'P4'!V37)</f>
        <v>9.49</v>
      </c>
      <c r="K57" s="121">
        <f>IF('P4'!W37="","",'P4'!W37)</f>
        <v>9.83</v>
      </c>
      <c r="L57" s="121">
        <f>IF('P4'!X37="","",'P4'!X37)</f>
        <v>6.16</v>
      </c>
      <c r="M57" s="121">
        <f>IF('P4'!Z38="","",'P4'!Z38)</f>
        <v>826.66701428226588</v>
      </c>
    </row>
    <row r="58" spans="1:13" ht="16">
      <c r="A58" s="119">
        <v>3</v>
      </c>
      <c r="B58" s="121">
        <f>IF('P4'!D15="","",'P4'!D15)</f>
        <v>82.8</v>
      </c>
      <c r="C58" s="121" t="str">
        <f>IF('P4'!E15="","",'P4'!E15)</f>
        <v>JM</v>
      </c>
      <c r="D58" s="121" t="str">
        <f>IF('P4'!F15="","",'P4'!F15)</f>
        <v>17-18</v>
      </c>
      <c r="E58" s="122">
        <f>IF('P4'!G15="","",'P4'!G15)</f>
        <v>38629</v>
      </c>
      <c r="F58" s="123" t="str">
        <f>IF('P4'!I15="","",'P4'!I15)</f>
        <v>Ulrik Lie-Haugen</v>
      </c>
      <c r="G58" s="123" t="str">
        <f>IF('P4'!J15="","",'P4'!J15)</f>
        <v>Larvik AK</v>
      </c>
      <c r="H58" s="130">
        <f>IF('P4'!Q15="","",'P4'!Q15)</f>
        <v>96</v>
      </c>
      <c r="I58" s="130">
        <f>IF('P4'!R15="","",'P4'!R15)</f>
        <v>117</v>
      </c>
      <c r="J58" s="121">
        <f>IF('P4'!V15="","",'P4'!V15)</f>
        <v>7.83</v>
      </c>
      <c r="K58" s="121">
        <f>IF('P4'!W15="","",'P4'!W15)</f>
        <v>10.52</v>
      </c>
      <c r="L58" s="121">
        <f>IF('P4'!X15="","",'P4'!X15)</f>
        <v>7.28</v>
      </c>
      <c r="M58" s="121">
        <f>IF('P4'!Z16="","",'P4'!Z16)</f>
        <v>717.10429625330937</v>
      </c>
    </row>
  </sheetData>
  <mergeCells count="8">
    <mergeCell ref="A18:M18"/>
    <mergeCell ref="A45:M45"/>
    <mergeCell ref="A55:M55"/>
    <mergeCell ref="A1:M1"/>
    <mergeCell ref="A2:E2"/>
    <mergeCell ref="F2:I2"/>
    <mergeCell ref="J2:M2"/>
    <mergeCell ref="A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M940"/>
  <sheetViews>
    <sheetView workbookViewId="0">
      <selection sqref="A1:M1"/>
    </sheetView>
  </sheetViews>
  <sheetFormatPr baseColWidth="10" defaultColWidth="14.5" defaultRowHeight="15" customHeight="1"/>
  <cols>
    <col min="1" max="1" width="7.5" customWidth="1"/>
    <col min="2" max="2" width="9" customWidth="1"/>
    <col min="3" max="3" width="10.6640625" customWidth="1"/>
    <col min="4" max="4" width="11" customWidth="1"/>
    <col min="6" max="6" width="33.5" customWidth="1"/>
    <col min="7" max="7" width="26" customWidth="1"/>
    <col min="8" max="11" width="7.33203125" customWidth="1"/>
    <col min="12" max="12" width="11" customWidth="1"/>
    <col min="13" max="13" width="16.33203125" customWidth="1"/>
  </cols>
  <sheetData>
    <row r="1" spans="1:13" ht="30">
      <c r="A1" s="269" t="s">
        <v>231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</row>
    <row r="2" spans="1:13" ht="25">
      <c r="A2" s="272" t="str">
        <f>IF('P1'!K5&gt;0,'P1'!K5,"")</f>
        <v>Nidelv IL</v>
      </c>
      <c r="B2" s="267"/>
      <c r="C2" s="267"/>
      <c r="D2" s="267"/>
      <c r="E2" s="268"/>
      <c r="F2" s="273" t="str">
        <f>IF('P1'!P5&gt;0,'P1'!P5,"")</f>
        <v>Ranheimshallen</v>
      </c>
      <c r="G2" s="267"/>
      <c r="H2" s="267"/>
      <c r="I2" s="267"/>
      <c r="J2" s="274" t="s">
        <v>215</v>
      </c>
      <c r="K2" s="267"/>
      <c r="L2" s="267"/>
      <c r="M2" s="267"/>
    </row>
    <row r="3" spans="1:13" ht="14">
      <c r="A3" s="115" t="s">
        <v>216</v>
      </c>
      <c r="B3" s="117" t="s">
        <v>217</v>
      </c>
      <c r="C3" s="117" t="s">
        <v>218</v>
      </c>
      <c r="D3" s="115" t="s">
        <v>219</v>
      </c>
      <c r="E3" s="115" t="s">
        <v>220</v>
      </c>
      <c r="F3" s="118" t="s">
        <v>21</v>
      </c>
      <c r="G3" s="131" t="s">
        <v>71</v>
      </c>
      <c r="H3" s="133" t="s">
        <v>23</v>
      </c>
      <c r="I3" s="133" t="s">
        <v>24</v>
      </c>
      <c r="J3" s="115" t="s">
        <v>221</v>
      </c>
      <c r="K3" s="115" t="s">
        <v>222</v>
      </c>
      <c r="L3" s="115" t="s">
        <v>30</v>
      </c>
      <c r="M3" s="115" t="s">
        <v>27</v>
      </c>
    </row>
    <row r="4" spans="1:13" ht="20">
      <c r="A4" s="275" t="s">
        <v>232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14">
      <c r="A5" s="128"/>
      <c r="B5" s="128"/>
      <c r="C5" s="128"/>
      <c r="D5" s="128"/>
      <c r="E5" s="128"/>
      <c r="F5" s="128"/>
      <c r="G5" s="128"/>
      <c r="H5" s="134"/>
      <c r="I5" s="134"/>
      <c r="J5" s="128"/>
      <c r="K5" s="128"/>
      <c r="L5" s="128"/>
      <c r="M5" s="128"/>
    </row>
    <row r="6" spans="1:13" ht="28">
      <c r="A6" s="135"/>
      <c r="B6" s="281" t="s">
        <v>233</v>
      </c>
      <c r="C6" s="282"/>
      <c r="D6" s="282"/>
      <c r="E6" s="282"/>
      <c r="F6" s="282"/>
      <c r="G6" s="135"/>
      <c r="H6" s="136"/>
      <c r="I6" s="136"/>
      <c r="J6" s="135"/>
      <c r="K6" s="135"/>
      <c r="L6" s="135"/>
      <c r="M6" s="137"/>
    </row>
    <row r="7" spans="1:13" ht="14">
      <c r="A7" s="131"/>
      <c r="B7" s="131"/>
      <c r="C7" s="131"/>
      <c r="D7" s="131"/>
      <c r="E7" s="131"/>
      <c r="F7" s="131"/>
      <c r="G7" s="131"/>
      <c r="H7" s="138"/>
      <c r="I7" s="138"/>
      <c r="J7" s="131"/>
      <c r="K7" s="131"/>
      <c r="L7" s="131"/>
      <c r="M7" s="131"/>
    </row>
    <row r="8" spans="1:13" ht="20">
      <c r="A8" s="275" t="s">
        <v>234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8"/>
    </row>
    <row r="9" spans="1:13" ht="14">
      <c r="A9" s="128"/>
      <c r="B9" s="128"/>
      <c r="C9" s="128"/>
      <c r="D9" s="128"/>
      <c r="E9" s="128"/>
      <c r="F9" s="128"/>
      <c r="G9" s="128"/>
      <c r="H9" s="134"/>
      <c r="I9" s="134"/>
      <c r="J9" s="128"/>
      <c r="K9" s="128"/>
      <c r="L9" s="128"/>
      <c r="M9" s="128"/>
    </row>
    <row r="10" spans="1:13" ht="28">
      <c r="A10" s="139">
        <v>1</v>
      </c>
      <c r="B10" s="280" t="s">
        <v>52</v>
      </c>
      <c r="C10" s="245"/>
      <c r="D10" s="245"/>
      <c r="E10" s="245"/>
      <c r="F10" s="245"/>
      <c r="G10" s="140"/>
      <c r="H10" s="141"/>
      <c r="I10" s="141"/>
      <c r="J10" s="140"/>
      <c r="K10" s="140"/>
      <c r="L10" s="140"/>
      <c r="M10" s="142">
        <f>IF(M14="",SUM(M11:M14),(SUM(M11:M14)-MIN(M11:M14)))</f>
        <v>2153.8098471575786</v>
      </c>
    </row>
    <row r="11" spans="1:13" ht="16">
      <c r="A11" s="124"/>
      <c r="B11" s="123">
        <f>IF('P7'!D9="","",'P7'!D9)</f>
        <v>52.2</v>
      </c>
      <c r="C11" s="121" t="str">
        <f>IF('P7'!E9="","",'P7'!E9)</f>
        <v>SK</v>
      </c>
      <c r="D11" s="121" t="str">
        <f>IF('P7'!F9="","",'P7'!F9)</f>
        <v>24-34</v>
      </c>
      <c r="E11" s="122">
        <f>IF('P7'!G9="","",'P7'!G9)</f>
        <v>34413</v>
      </c>
      <c r="F11" s="123" t="str">
        <f>IF('P7'!I9="","",'P7'!I9)</f>
        <v>Sarah O. H. Øvsthus</v>
      </c>
      <c r="G11" s="123" t="str">
        <f>IF('P7'!J9="","",'P7'!J9)</f>
        <v>AK Bjørgvin</v>
      </c>
      <c r="H11" s="143">
        <f>IF('P7'!Q9="","",'P7'!Q9)</f>
        <v>76</v>
      </c>
      <c r="I11" s="143">
        <f>IF('P7'!R9="","",'P7'!R9)</f>
        <v>97</v>
      </c>
      <c r="J11" s="123">
        <f>IF('P7'!V9="","",'P7'!V9)</f>
        <v>7.81</v>
      </c>
      <c r="K11" s="123">
        <f>IF('P7'!W9="","",'P7'!W9)</f>
        <v>12.53</v>
      </c>
      <c r="L11" s="123">
        <f>IF('P7'!X9="","",'P7'!X9)</f>
        <v>6.6</v>
      </c>
      <c r="M11" s="144">
        <f>IF('P7'!Z10="","",'P7'!Z10)</f>
        <v>816.42009414564041</v>
      </c>
    </row>
    <row r="12" spans="1:13" ht="16">
      <c r="A12" s="124"/>
      <c r="B12" s="123">
        <f>IF('P7'!D31="","",'P7'!D31)</f>
        <v>67.66</v>
      </c>
      <c r="C12" s="121" t="str">
        <f>IF('P7'!E31="","",'P7'!E31)</f>
        <v>K35</v>
      </c>
      <c r="D12" s="121">
        <f>IF('P7'!F31="","",'P7'!F31)</f>
        <v>35</v>
      </c>
      <c r="E12" s="122">
        <f>IF('P7'!G31="","",'P7'!G31)</f>
        <v>31365</v>
      </c>
      <c r="F12" s="123" t="str">
        <f>IF('P7'!I31="","",'P7'!I31)</f>
        <v>Marianne Hasfjord</v>
      </c>
      <c r="G12" s="123" t="str">
        <f>IF('P7'!J31="","",'P7'!J31)</f>
        <v>AK Bjørgvin</v>
      </c>
      <c r="H12" s="143">
        <f>IF('P7'!Q31="","",'P7'!Q31)</f>
        <v>65</v>
      </c>
      <c r="I12" s="143">
        <f>IF('P7'!R31="","",'P7'!R31)</f>
        <v>81</v>
      </c>
      <c r="J12" s="123">
        <f>IF('P7'!V31="","",'P7'!V31)</f>
        <v>6.6</v>
      </c>
      <c r="K12" s="123">
        <f>IF('P7'!W31="","",'P7'!W31)</f>
        <v>12.21</v>
      </c>
      <c r="L12" s="123">
        <f>IF('P7'!X31="","",'P7'!X31)</f>
        <v>7.33</v>
      </c>
      <c r="M12" s="145">
        <f>IF('P7'!Z32="","",'P7'!Z32)</f>
        <v>629.31684207596652</v>
      </c>
    </row>
    <row r="13" spans="1:13" ht="16">
      <c r="A13" s="124"/>
      <c r="B13" s="123">
        <f>IF('P5'!D9="","",'P5'!D9)</f>
        <v>53.58</v>
      </c>
      <c r="C13" s="121" t="str">
        <f>IF('P5'!E9="","",'P5'!E9)</f>
        <v>SK</v>
      </c>
      <c r="D13" s="121" t="str">
        <f>IF('P5'!F9="","",'P5'!F9)</f>
        <v>19-23</v>
      </c>
      <c r="E13" s="122">
        <f>IF('P5'!G9="","",'P5'!G9)</f>
        <v>36561</v>
      </c>
      <c r="F13" s="123" t="str">
        <f>IF('P5'!I9="","",'P5'!I9)</f>
        <v>Tiril Boge</v>
      </c>
      <c r="G13" s="123" t="str">
        <f>IF('P5'!J9="","",'P5'!J9)</f>
        <v>AK Bjørgvin</v>
      </c>
      <c r="H13" s="143">
        <f>IF('P5'!Q9="","",'P5'!Q9)</f>
        <v>60</v>
      </c>
      <c r="I13" s="143">
        <f>IF('P5'!R9="","",'P5'!R9)</f>
        <v>78</v>
      </c>
      <c r="J13" s="123">
        <f>IF('P5'!V9="","",'P5'!V9)</f>
        <v>7.89</v>
      </c>
      <c r="K13" s="123">
        <f>IF('P5'!W9="","",'P5'!W9)</f>
        <v>10.97</v>
      </c>
      <c r="L13" s="123">
        <f>IF('P5'!X9="","",'P5'!X9)</f>
        <v>6.89</v>
      </c>
      <c r="M13" s="146">
        <f>IF('P5'!Z10="","",'P5'!Z10)</f>
        <v>708.07291093597166</v>
      </c>
    </row>
    <row r="14" spans="1:13" ht="16">
      <c r="A14" s="124"/>
      <c r="B14" s="123">
        <f>IF('P7'!D11="","",'P7'!D11)</f>
        <v>66.540000000000006</v>
      </c>
      <c r="C14" s="121" t="str">
        <f>IF('P7'!E11="","",'P7'!E11)</f>
        <v>SK</v>
      </c>
      <c r="D14" s="121" t="str">
        <f>IF('P7'!F11="","",'P7'!F11)</f>
        <v>24-34</v>
      </c>
      <c r="E14" s="122">
        <f>IF('P7'!G11="","",'P7'!G11)</f>
        <v>33707</v>
      </c>
      <c r="F14" s="123" t="str">
        <f>IF('P7'!I11="","",'P7'!I11)</f>
        <v xml:space="preserve">Caroline Røsbø </v>
      </c>
      <c r="G14" s="123" t="str">
        <f>IF('P7'!J11="","",'P7'!J11)</f>
        <v>AK Bjørgvin</v>
      </c>
      <c r="H14" s="143">
        <f>IF('P7'!Q11="","",'P7'!Q11)</f>
        <v>61</v>
      </c>
      <c r="I14" s="143">
        <f>IF('P7'!R11="","",'P7'!R11)</f>
        <v>77</v>
      </c>
      <c r="J14" s="123">
        <f>IF('P7'!V11="","",'P7'!V11)</f>
        <v>6.64</v>
      </c>
      <c r="K14" s="123">
        <f>IF('P7'!W11="","",'P7'!W11)</f>
        <v>11.78</v>
      </c>
      <c r="L14" s="123">
        <f>IF('P7'!X11="","",'P7'!X11)</f>
        <v>7.48</v>
      </c>
      <c r="M14" s="123">
        <f>IF('P7'!Z12="","",'P7'!Z12)</f>
        <v>611.79004041930261</v>
      </c>
    </row>
    <row r="15" spans="1:13" ht="16">
      <c r="A15" s="124"/>
      <c r="B15" s="123"/>
      <c r="C15" s="121"/>
      <c r="D15" s="121"/>
      <c r="E15" s="125"/>
      <c r="F15" s="123"/>
      <c r="G15" s="123"/>
      <c r="H15" s="147"/>
      <c r="I15" s="147"/>
      <c r="J15" s="123"/>
      <c r="K15" s="123"/>
      <c r="L15" s="123"/>
      <c r="M15" s="123"/>
    </row>
    <row r="16" spans="1:13" ht="28">
      <c r="A16" s="139">
        <v>2</v>
      </c>
      <c r="B16" s="280" t="s">
        <v>169</v>
      </c>
      <c r="C16" s="245"/>
      <c r="D16" s="245"/>
      <c r="E16" s="245"/>
      <c r="F16" s="245"/>
      <c r="G16" s="140"/>
      <c r="H16" s="141"/>
      <c r="I16" s="141"/>
      <c r="J16" s="140"/>
      <c r="K16" s="140"/>
      <c r="L16" s="140"/>
      <c r="M16" s="142">
        <f>SUM(M17:M19)</f>
        <v>1870.1532989237453</v>
      </c>
    </row>
    <row r="17" spans="1:13" ht="16">
      <c r="A17" s="124"/>
      <c r="B17" s="123">
        <f>IF('P5'!D13="","",'P5'!D13)</f>
        <v>67.98</v>
      </c>
      <c r="C17" s="121" t="str">
        <f>IF('P5'!E13="","",'P5'!E13)</f>
        <v>SK</v>
      </c>
      <c r="D17" s="121" t="str">
        <f>IF('P5'!F13="","",'P5'!F13)</f>
        <v>19-23</v>
      </c>
      <c r="E17" s="122">
        <f>IF('P5'!G13="","",'P5'!G13)</f>
        <v>37315</v>
      </c>
      <c r="F17" s="123" t="str">
        <f>IF('P5'!I13="","",'P5'!I13)</f>
        <v>Julia Jordanger Loen</v>
      </c>
      <c r="G17" s="123" t="str">
        <f>IF('P5'!J13="","",'P5'!J13)</f>
        <v>Breimsbygda IL</v>
      </c>
      <c r="H17" s="143">
        <f>IF('P5'!Q13="","",'P5'!Q13)</f>
        <v>83</v>
      </c>
      <c r="I17" s="143">
        <f>IF('P5'!R13="","",'P5'!R13)</f>
        <v>105</v>
      </c>
      <c r="J17" s="123">
        <f>IF('P5'!V13="","",'P5'!V13)</f>
        <v>7.37</v>
      </c>
      <c r="K17" s="123">
        <f>IF('P5'!W13="","",'P5'!W13)</f>
        <v>13.22</v>
      </c>
      <c r="L17" s="123">
        <f>IF('P5'!X13="","",'P5'!X13)</f>
        <v>6.79</v>
      </c>
      <c r="M17" s="144">
        <f>IF('P5'!Z14="","",'P5'!Z14)</f>
        <v>745.13003061002564</v>
      </c>
    </row>
    <row r="18" spans="1:13" ht="16">
      <c r="A18" s="124"/>
      <c r="B18" s="123">
        <f>IF('P5'!D11="","",'P5'!D11)</f>
        <v>75.62</v>
      </c>
      <c r="C18" s="121" t="str">
        <f>IF('P5'!E11="","",'P5'!E11)</f>
        <v>JK</v>
      </c>
      <c r="D18" s="121" t="str">
        <f>IF('P5'!F11="","",'P5'!F11)</f>
        <v>19-23</v>
      </c>
      <c r="E18" s="122">
        <f>IF('P5'!G11="","",'P5'!G11)</f>
        <v>38134</v>
      </c>
      <c r="F18" s="123" t="str">
        <f>IF('P5'!I11="","",'P5'!I11)</f>
        <v>Laila Therese K. Bjørnarheim</v>
      </c>
      <c r="G18" s="123" t="str">
        <f>IF('P5'!J11="","",'P5'!J11)</f>
        <v>Breimsbygda IL</v>
      </c>
      <c r="H18" s="143">
        <f>IF('P5'!Q11="","",'P5'!Q11)</f>
        <v>77</v>
      </c>
      <c r="I18" s="143">
        <f>IF('P5'!R11="","",'P5'!R11)</f>
        <v>96</v>
      </c>
      <c r="J18" s="123">
        <f>IF('P5'!V11="","",'P5'!V11)</f>
        <v>6.45</v>
      </c>
      <c r="K18" s="123">
        <f>IF('P5'!W11="","",'P5'!W11)</f>
        <v>10.17</v>
      </c>
      <c r="L18" s="123">
        <f>IF('P5'!X11="","",'P5'!X11)</f>
        <v>7.51</v>
      </c>
      <c r="M18" s="145">
        <f>IF('P5'!Z12="","",'P5'!Z12)</f>
        <v>605.8099503865285</v>
      </c>
    </row>
    <row r="19" spans="1:13" ht="16">
      <c r="A19" s="124"/>
      <c r="B19" s="123">
        <f>IF('P5'!D15="","",'P5'!D15)</f>
        <v>80.62</v>
      </c>
      <c r="C19" s="121" t="str">
        <f>IF('P5'!E15="","",'P5'!E15)</f>
        <v>SK</v>
      </c>
      <c r="D19" s="121" t="str">
        <f>IF('P5'!F15="","",'P5'!F15)</f>
        <v>19-23</v>
      </c>
      <c r="E19" s="122">
        <f>IF('P5'!G15="","",'P5'!G15)</f>
        <v>37069</v>
      </c>
      <c r="F19" s="123" t="str">
        <f>IF('P5'!I15="","",'P5'!I15)</f>
        <v>Anna Wiik</v>
      </c>
      <c r="G19" s="123" t="str">
        <f>IF('P5'!J15="","",'P5'!J15)</f>
        <v>Breimsbygda IL</v>
      </c>
      <c r="H19" s="143">
        <f>IF('P5'!Q15="","",'P5'!Q15)</f>
        <v>46</v>
      </c>
      <c r="I19" s="143">
        <f>IF('P5'!R15="","",'P5'!R15)</f>
        <v>63</v>
      </c>
      <c r="J19" s="123">
        <f>IF('P5'!V15="","",'P5'!V15)</f>
        <v>6.71</v>
      </c>
      <c r="K19" s="123">
        <f>IF('P5'!W15="","",'P5'!W15)</f>
        <v>10.86</v>
      </c>
      <c r="L19" s="123">
        <f>IF('P5'!X15="","",'P5'!X15)</f>
        <v>7.55</v>
      </c>
      <c r="M19" s="146">
        <f>IF('P5'!Z16="","",'P5'!Z16)</f>
        <v>519.21331792719104</v>
      </c>
    </row>
    <row r="20" spans="1:13" ht="16">
      <c r="A20" s="124"/>
      <c r="B20" s="123"/>
      <c r="C20" s="121"/>
      <c r="D20" s="121"/>
      <c r="E20" s="125"/>
      <c r="F20" s="123"/>
      <c r="G20" s="123"/>
      <c r="H20" s="147"/>
      <c r="I20" s="147"/>
      <c r="J20" s="123"/>
      <c r="K20" s="123"/>
      <c r="L20" s="123"/>
      <c r="M20" s="123"/>
    </row>
    <row r="21" spans="1:13" ht="28">
      <c r="A21" s="139">
        <v>3</v>
      </c>
      <c r="B21" s="280" t="s">
        <v>60</v>
      </c>
      <c r="C21" s="245"/>
      <c r="D21" s="245"/>
      <c r="E21" s="245"/>
      <c r="F21" s="245"/>
      <c r="G21" s="140"/>
      <c r="H21" s="141"/>
      <c r="I21" s="141"/>
      <c r="J21" s="140"/>
      <c r="K21" s="140"/>
      <c r="L21" s="140"/>
      <c r="M21" s="142">
        <f>SUM(M22:M24)</f>
        <v>1865.4074780422534</v>
      </c>
    </row>
    <row r="22" spans="1:13" ht="16">
      <c r="A22" s="124"/>
      <c r="B22" s="123">
        <f>IF('P5'!D25="","",'P5'!D25)</f>
        <v>75.56</v>
      </c>
      <c r="C22" s="121" t="str">
        <f>IF('P5'!E25="","",'P5'!E25)</f>
        <v>JK</v>
      </c>
      <c r="D22" s="121" t="str">
        <f>IF('P5'!F25="","",'P5'!F25)</f>
        <v>19-23</v>
      </c>
      <c r="E22" s="122">
        <f>IF('P5'!G25="","",'P5'!G25)</f>
        <v>38060</v>
      </c>
      <c r="F22" s="123" t="str">
        <f>IF('P5'!I25="","",'P5'!I25)</f>
        <v>Tine Rognaldsen Pedersen</v>
      </c>
      <c r="G22" s="123" t="str">
        <f>IF('P5'!J25="","",'P5'!J25)</f>
        <v>Tambarskjelvar IL</v>
      </c>
      <c r="H22" s="143">
        <f>IF('P5'!Q25="","",'P5'!Q25)</f>
        <v>80</v>
      </c>
      <c r="I22" s="143">
        <f>IF('P5'!R25="","",'P5'!R25)</f>
        <v>104</v>
      </c>
      <c r="J22" s="123">
        <f>IF('P5'!V25="","",'P5'!V25)</f>
        <v>6.77</v>
      </c>
      <c r="K22" s="123">
        <f>IF('P5'!W25="","",'P5'!W25)</f>
        <v>11.91</v>
      </c>
      <c r="L22" s="123">
        <f>IF('P5'!X25="","",'P5'!X25)</f>
        <v>7.18</v>
      </c>
      <c r="M22" s="144">
        <f>IF('P5'!Z26="","",'P5'!Z26)</f>
        <v>667.02732594038775</v>
      </c>
    </row>
    <row r="23" spans="1:13" ht="16">
      <c r="A23" s="124"/>
      <c r="B23" s="123">
        <f>IF('P7'!D27="","",'P7'!D27)</f>
        <v>82.96</v>
      </c>
      <c r="C23" s="121" t="str">
        <f>IF('P7'!E27="","",'P7'!E27)</f>
        <v>SK</v>
      </c>
      <c r="D23" s="121" t="str">
        <f>IF('P7'!F27="","",'P7'!F27)</f>
        <v>24-34</v>
      </c>
      <c r="E23" s="122">
        <f>IF('P7'!G27="","",'P7'!G27)</f>
        <v>33918</v>
      </c>
      <c r="F23" s="123" t="str">
        <f>IF('P7'!I27="","",'P7'!I27)</f>
        <v>Lone E. H. Kalland</v>
      </c>
      <c r="G23" s="123" t="str">
        <f>IF('P7'!J27="","",'P7'!J27)</f>
        <v>Tambarskjelvar IL</v>
      </c>
      <c r="H23" s="143">
        <f>IF('P7'!Q27="","",'P7'!Q27)</f>
        <v>83</v>
      </c>
      <c r="I23" s="143">
        <f>IF('P7'!R27="","",'P7'!R27)</f>
        <v>112</v>
      </c>
      <c r="J23" s="123">
        <f>IF('P7'!V27="","",'P7'!V27)</f>
        <v>7.1</v>
      </c>
      <c r="K23" s="123">
        <f>IF('P7'!W27="","",'P7'!W27)</f>
        <v>10.18</v>
      </c>
      <c r="L23" s="123">
        <f>IF('P7'!X27="","",'P7'!X27)</f>
        <v>7.59</v>
      </c>
      <c r="M23" s="145">
        <f>IF('P7'!Z28="","",'P7'!Z28)</f>
        <v>632.06173495787516</v>
      </c>
    </row>
    <row r="24" spans="1:13" ht="16">
      <c r="A24" s="124"/>
      <c r="B24" s="123">
        <f>IF('P2'!D27="","",'P2'!D27)</f>
        <v>77.14</v>
      </c>
      <c r="C24" s="121" t="str">
        <f>IF('P2'!E27="","",'P2'!E27)</f>
        <v>JK</v>
      </c>
      <c r="D24" s="121" t="str">
        <f>IF('P2'!F27="","",'P2'!F27)</f>
        <v>17-18</v>
      </c>
      <c r="E24" s="122">
        <f>IF('P2'!G27="","",'P2'!G27)</f>
        <v>38610</v>
      </c>
      <c r="F24" s="123" t="str">
        <f>IF('P2'!I27="","",'P2'!I27)</f>
        <v>Trine Endestad Hellevang</v>
      </c>
      <c r="G24" s="123" t="str">
        <f>IF('P2'!J27="","",'P2'!J27)</f>
        <v>Tambarskjelvar IL</v>
      </c>
      <c r="H24" s="143">
        <f>IF('P2'!Q27="","",'P2'!Q27)</f>
        <v>70</v>
      </c>
      <c r="I24" s="143">
        <f>IF('P2'!R27="","",'P2'!R27)</f>
        <v>88</v>
      </c>
      <c r="J24" s="123">
        <f>IF('P2'!V27="","",'P2'!V27)</f>
        <v>6.62</v>
      </c>
      <c r="K24" s="123">
        <f>IF('P2'!W27="","",'P2'!W27)</f>
        <v>10.029999999999999</v>
      </c>
      <c r="L24" s="123">
        <f>IF('P2'!X27="","",'P2'!X27)</f>
        <v>8</v>
      </c>
      <c r="M24" s="146">
        <f>IF('P2'!Z28="","",'P2'!Z28)</f>
        <v>566.31841714399047</v>
      </c>
    </row>
    <row r="25" spans="1:13" ht="16">
      <c r="A25" s="124"/>
      <c r="B25" s="148"/>
      <c r="C25" s="149"/>
      <c r="D25" s="149"/>
      <c r="E25" s="150"/>
      <c r="F25" s="148"/>
      <c r="G25" s="148"/>
      <c r="H25" s="151"/>
      <c r="I25" s="151"/>
      <c r="J25" s="148"/>
      <c r="K25" s="148"/>
      <c r="L25" s="148"/>
      <c r="M25" s="123"/>
    </row>
    <row r="26" spans="1:13" ht="28">
      <c r="A26" s="139">
        <v>4</v>
      </c>
      <c r="B26" s="280" t="s">
        <v>79</v>
      </c>
      <c r="C26" s="245"/>
      <c r="D26" s="245"/>
      <c r="E26" s="245"/>
      <c r="F26" s="245"/>
      <c r="G26" s="140"/>
      <c r="H26" s="141"/>
      <c r="I26" s="141"/>
      <c r="J26" s="140"/>
      <c r="K26" s="140"/>
      <c r="L26" s="140"/>
      <c r="M26" s="142">
        <f>IF(M30="",SUM(M27:M30),(SUM(M27:M30)-MIN(M27:M30)))</f>
        <v>1571.9280583755017</v>
      </c>
    </row>
    <row r="27" spans="1:13" ht="16">
      <c r="A27" s="124"/>
      <c r="B27" s="123">
        <f>IF('P7'!D29="","",'P7'!D29)</f>
        <v>80.3</v>
      </c>
      <c r="C27" s="121" t="str">
        <f>IF('P7'!E29="","",'P7'!E29)</f>
        <v>K35</v>
      </c>
      <c r="D27" s="121">
        <f>IF('P7'!F29="","",'P7'!F29)</f>
        <v>35</v>
      </c>
      <c r="E27" s="122">
        <f>IF('P7'!G29="","",'P7'!G29)</f>
        <v>31888</v>
      </c>
      <c r="F27" s="123" t="str">
        <f>IF('P7'!I29="","",'P7'!I29)</f>
        <v>Elisabeth B. Settem</v>
      </c>
      <c r="G27" s="123" t="str">
        <f>IF('P7'!J29="","",'P7'!J29)</f>
        <v>Trondheim AK</v>
      </c>
      <c r="H27" s="143">
        <f>IF('P7'!Q29="","",'P7'!Q29)</f>
        <v>65</v>
      </c>
      <c r="I27" s="143">
        <f>IF('P7'!R29="","",'P7'!R29)</f>
        <v>81</v>
      </c>
      <c r="J27" s="123">
        <f>IF('P7'!V29="","",'P7'!V29)</f>
        <v>5.79</v>
      </c>
      <c r="K27" s="123">
        <f>IF('P7'!W29="","",'P7'!W29)</f>
        <v>9.94</v>
      </c>
      <c r="L27" s="123">
        <f>IF('P7'!X29="","",'P7'!X29)</f>
        <v>7.75</v>
      </c>
      <c r="M27" s="144">
        <f>IF('P7'!Z30="","",'P7'!Z30)</f>
        <v>532.93909349886746</v>
      </c>
    </row>
    <row r="28" spans="1:13" ht="16">
      <c r="A28" s="124"/>
      <c r="B28" s="123">
        <f>IF('P7'!D25="","",'P7'!D25)</f>
        <v>66.459999999999994</v>
      </c>
      <c r="C28" s="121" t="str">
        <f>IF('P7'!E25="","",'P7'!E25)</f>
        <v>SK</v>
      </c>
      <c r="D28" s="121" t="str">
        <f>IF('P7'!F25="","",'P7'!F25)</f>
        <v>24-34</v>
      </c>
      <c r="E28" s="122">
        <f>IF('P7'!G25="","",'P7'!G25)</f>
        <v>34343</v>
      </c>
      <c r="F28" s="123" t="str">
        <f>IF('P7'!I25="","",'P7'!I25)</f>
        <v>Julie Alexandra Klæboe</v>
      </c>
      <c r="G28" s="123" t="str">
        <f>IF('P7'!J25="","",'P7'!J25)</f>
        <v>Trondheim AK</v>
      </c>
      <c r="H28" s="143">
        <f>IF('P7'!Q25="","",'P7'!Q25)</f>
        <v>60</v>
      </c>
      <c r="I28" s="143">
        <f>IF('P7'!R25="","",'P7'!R25)</f>
        <v>76</v>
      </c>
      <c r="J28" s="123">
        <f>IF('P7'!V25="","",'P7'!V25)</f>
        <v>5.86</v>
      </c>
      <c r="K28" s="123">
        <f>IF('P7'!W25="","",'P7'!W25)</f>
        <v>9.1</v>
      </c>
      <c r="L28" s="123">
        <f>IF('P7'!X25="","",'P7'!X25)</f>
        <v>8.01</v>
      </c>
      <c r="M28" s="145">
        <f>IF('P7'!Z26="","",'P7'!Z26)</f>
        <v>531.04916938855047</v>
      </c>
    </row>
    <row r="29" spans="1:13" ht="16">
      <c r="A29" s="124"/>
      <c r="B29" s="123">
        <f>IF('P5'!D27="","",'P5'!D27)</f>
        <v>62.9</v>
      </c>
      <c r="C29" s="121" t="str">
        <f>IF('P5'!E27="","",'P5'!E27)</f>
        <v>SK</v>
      </c>
      <c r="D29" s="121" t="str">
        <f>IF('P5'!F27="","",'P5'!F27)</f>
        <v>19-23</v>
      </c>
      <c r="E29" s="122">
        <f>IF('P5'!G27="","",'P5'!G27)</f>
        <v>36909</v>
      </c>
      <c r="F29" s="123" t="str">
        <f>IF('P5'!I27="","",'P5'!I27)</f>
        <v>Hanna Økland</v>
      </c>
      <c r="G29" s="123" t="str">
        <f>IF('P5'!J27="","",'P5'!J27)</f>
        <v>Trondheim AK</v>
      </c>
      <c r="H29" s="143">
        <f>IF('P5'!Q27="","",'P5'!Q27)</f>
        <v>50</v>
      </c>
      <c r="I29" s="143">
        <f>IF('P5'!R27="","",'P5'!R27)</f>
        <v>62</v>
      </c>
      <c r="J29" s="123">
        <f>IF('P5'!V27="","",'P5'!V27)</f>
        <v>6.01</v>
      </c>
      <c r="K29" s="123">
        <f>IF('P5'!W27="","",'P5'!W27)</f>
        <v>8.5500000000000007</v>
      </c>
      <c r="L29" s="123">
        <f>IF('P5'!X27="","",'P5'!X27)</f>
        <v>7.83</v>
      </c>
      <c r="M29" s="146">
        <f>IF('P5'!Z28="","",'P5'!Z28)</f>
        <v>507.93979548808386</v>
      </c>
    </row>
    <row r="30" spans="1:13" ht="16">
      <c r="A30" s="124"/>
      <c r="B30" s="123">
        <f>IF('P7'!D23="","",'P7'!D23)</f>
        <v>79.599999999999994</v>
      </c>
      <c r="C30" s="121" t="str">
        <f>IF('P7'!E23="","",'P7'!E23)</f>
        <v>SK</v>
      </c>
      <c r="D30" s="121" t="str">
        <f>IF('P7'!F23="","",'P7'!F23)</f>
        <v>24-34</v>
      </c>
      <c r="E30" s="122">
        <f>IF('P7'!G23="","",'P7'!G23)</f>
        <v>34566</v>
      </c>
      <c r="F30" s="123" t="str">
        <f>IF('P7'!I23="","",'P7'!I23)</f>
        <v>Sarah Mari Sande</v>
      </c>
      <c r="G30" s="123" t="str">
        <f>IF('P7'!J23="","",'P7'!J23)</f>
        <v>Trondheim AK</v>
      </c>
      <c r="H30" s="143">
        <f>IF('P7'!Q23="","",'P7'!Q23)</f>
        <v>57</v>
      </c>
      <c r="I30" s="143">
        <f>IF('P7'!R23="","",'P7'!R23)</f>
        <v>73</v>
      </c>
      <c r="J30" s="123">
        <f>IF('P7'!V23="","",'P7'!V23)</f>
        <v>5.41</v>
      </c>
      <c r="K30" s="123">
        <f>IF('P7'!W23="","",'P7'!W23)</f>
        <v>7.81</v>
      </c>
      <c r="L30" s="123">
        <f>IF('P7'!X23="","",'P7'!X23)</f>
        <v>8.4600000000000009</v>
      </c>
      <c r="M30" s="123">
        <f>IF('P7'!Z24="","",'P7'!Z24)</f>
        <v>449.19013619218657</v>
      </c>
    </row>
    <row r="31" spans="1:13" ht="14">
      <c r="A31" s="152"/>
      <c r="B31" s="153"/>
      <c r="C31" s="153"/>
      <c r="D31" s="153"/>
      <c r="E31" s="154"/>
      <c r="F31" s="153"/>
      <c r="G31" s="152"/>
      <c r="H31" s="155"/>
      <c r="I31" s="156"/>
      <c r="J31" s="153"/>
      <c r="K31" s="153"/>
      <c r="L31" s="153"/>
      <c r="M31" s="131"/>
    </row>
    <row r="32" spans="1:13" ht="20">
      <c r="A32" s="266" t="s">
        <v>235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8"/>
    </row>
    <row r="33" spans="1:13" ht="14">
      <c r="A33" s="128"/>
      <c r="B33" s="128"/>
      <c r="C33" s="128"/>
      <c r="D33" s="128"/>
      <c r="E33" s="128"/>
      <c r="F33" s="128"/>
      <c r="G33" s="128"/>
      <c r="H33" s="134"/>
      <c r="I33" s="134"/>
      <c r="J33" s="128"/>
      <c r="K33" s="128"/>
      <c r="L33" s="128"/>
      <c r="M33" s="128"/>
    </row>
    <row r="34" spans="1:13" ht="28">
      <c r="A34" s="157">
        <v>1</v>
      </c>
      <c r="B34" s="279" t="s">
        <v>60</v>
      </c>
      <c r="C34" s="245"/>
      <c r="D34" s="245"/>
      <c r="E34" s="245"/>
      <c r="F34" s="245"/>
      <c r="G34" s="158"/>
      <c r="H34" s="159"/>
      <c r="I34" s="159"/>
      <c r="J34" s="158"/>
      <c r="K34" s="158"/>
      <c r="L34" s="158"/>
      <c r="M34" s="160">
        <f>SUM(M35:M37)</f>
        <v>2452.144556611077</v>
      </c>
    </row>
    <row r="35" spans="1:13" ht="16">
      <c r="A35" s="124"/>
      <c r="B35" s="123">
        <f>IF('P4'!D29="","",'P4'!D29)</f>
        <v>75.400000000000006</v>
      </c>
      <c r="C35" s="121" t="str">
        <f>IF('P4'!E29="","",'P4'!E29)</f>
        <v>UM</v>
      </c>
      <c r="D35" s="121" t="str">
        <f>IF('P4'!F29="","",'P4'!F29)</f>
        <v>17-18</v>
      </c>
      <c r="E35" s="122">
        <f>IF('P4'!G29="","",'P4'!G29)</f>
        <v>38896</v>
      </c>
      <c r="F35" s="123" t="str">
        <f>IF('P4'!I29="","",'P4'!I29)</f>
        <v>Alvolai M. Røyseth</v>
      </c>
      <c r="G35" s="123" t="str">
        <f>IF('P4'!J29="","",'P4'!J29)</f>
        <v>Tambarskjelvar IL</v>
      </c>
      <c r="H35" s="143">
        <f>IF('P4'!Q29="","",'P4'!Q29)</f>
        <v>105</v>
      </c>
      <c r="I35" s="143">
        <f>IF('P4'!R29="","",'P4'!R29)</f>
        <v>128</v>
      </c>
      <c r="J35" s="123">
        <f>IF('P4'!V29="","",'P4'!V29)</f>
        <v>9.32</v>
      </c>
      <c r="K35" s="123">
        <f>IF('P4'!W29="","",'P4'!W29)</f>
        <v>13.59</v>
      </c>
      <c r="L35" s="123">
        <f>IF('P4'!X29="","",'P4'!X29)</f>
        <v>6.24</v>
      </c>
      <c r="M35" s="144">
        <f>IF('P4'!Z30="","",'P4'!Z30)</f>
        <v>883.69208255740534</v>
      </c>
    </row>
    <row r="36" spans="1:13" ht="16">
      <c r="A36" s="124"/>
      <c r="B36" s="123">
        <f>IF('P4'!D31="","",'P4'!D31)</f>
        <v>68.069999999999993</v>
      </c>
      <c r="C36" s="121" t="str">
        <f>IF('P4'!E31="","",'P4'!E31)</f>
        <v>UM</v>
      </c>
      <c r="D36" s="121" t="str">
        <f>IF('P4'!F31="","",'P4'!F31)</f>
        <v>17-18</v>
      </c>
      <c r="E36" s="122">
        <f>IF('P4'!G31="","",'P4'!G31)</f>
        <v>38922</v>
      </c>
      <c r="F36" s="123" t="str">
        <f>IF('P4'!I31="","",'P4'!I31)</f>
        <v>Aksel L. Svorstøl</v>
      </c>
      <c r="G36" s="123" t="str">
        <f>IF('P4'!J31="","",'P4'!J31)</f>
        <v>Tambarskjelvar IL</v>
      </c>
      <c r="H36" s="143">
        <f>IF('P4'!Q31="","",'P4'!Q31)</f>
        <v>85</v>
      </c>
      <c r="I36" s="143">
        <f>IF('P4'!R31="","",'P4'!R31)</f>
        <v>103</v>
      </c>
      <c r="J36" s="123">
        <f>IF('P4'!V31="","",'P4'!V31)</f>
        <v>8.0399999999999991</v>
      </c>
      <c r="K36" s="123">
        <f>IF('P4'!W31="","",'P4'!W31)</f>
        <v>12.34</v>
      </c>
      <c r="L36" s="123">
        <f>IF('P4'!X31="","",'P4'!X31)</f>
        <v>6.15</v>
      </c>
      <c r="M36" s="145">
        <f>IF('P4'!Z32="","",'P4'!Z32)</f>
        <v>804.5886739631253</v>
      </c>
    </row>
    <row r="37" spans="1:13" ht="16">
      <c r="A37" s="124"/>
      <c r="B37" s="123">
        <f>IF('P4'!D27="","",'P4'!D27)</f>
        <v>83.98</v>
      </c>
      <c r="C37" s="121" t="str">
        <f>IF('P4'!E27="","",'P4'!E27)</f>
        <v>UM</v>
      </c>
      <c r="D37" s="121" t="str">
        <f>IF('P4'!F27="","",'P4'!F27)</f>
        <v>17-18</v>
      </c>
      <c r="E37" s="122">
        <f>IF('P4'!G27="","",'P4'!G27)</f>
        <v>38859</v>
      </c>
      <c r="F37" s="123" t="str">
        <f>IF('P4'!I27="","",'P4'!I27)</f>
        <v>Nima B. Lama</v>
      </c>
      <c r="G37" s="123" t="str">
        <f>IF('P4'!J27="","",'P4'!J27)</f>
        <v>Tambarskjelvar IL</v>
      </c>
      <c r="H37" s="143">
        <f>IF('P4'!Q27="","",'P4'!Q27)</f>
        <v>101</v>
      </c>
      <c r="I37" s="143">
        <f>IF('P4'!R27="","",'P4'!R27)</f>
        <v>118</v>
      </c>
      <c r="J37" s="123">
        <f>IF('P4'!V27="","",'P4'!V27)</f>
        <v>7.93</v>
      </c>
      <c r="K37" s="123">
        <f>IF('P4'!W27="","",'P4'!W27)</f>
        <v>12.06</v>
      </c>
      <c r="L37" s="123">
        <f>IF('P4'!X27="","",'P4'!X27)</f>
        <v>6.74</v>
      </c>
      <c r="M37" s="146">
        <f>IF('P4'!Z28="","",'P4'!Z28)</f>
        <v>763.86380009054596</v>
      </c>
    </row>
    <row r="38" spans="1:13" ht="14">
      <c r="A38" s="128"/>
      <c r="B38" s="128"/>
      <c r="C38" s="128"/>
      <c r="D38" s="128"/>
      <c r="E38" s="128"/>
      <c r="F38" s="128"/>
      <c r="G38" s="128"/>
      <c r="H38" s="134"/>
      <c r="I38" s="134"/>
      <c r="J38" s="128"/>
      <c r="K38" s="128"/>
      <c r="L38" s="128"/>
      <c r="M38" s="128"/>
    </row>
    <row r="39" spans="1:13" ht="28">
      <c r="A39" s="157">
        <v>2</v>
      </c>
      <c r="B39" s="279" t="s">
        <v>57</v>
      </c>
      <c r="C39" s="245"/>
      <c r="D39" s="245"/>
      <c r="E39" s="245"/>
      <c r="F39" s="245"/>
      <c r="G39" s="158"/>
      <c r="H39" s="159"/>
      <c r="I39" s="159"/>
      <c r="J39" s="158"/>
      <c r="K39" s="158"/>
      <c r="L39" s="158"/>
      <c r="M39" s="160">
        <f>IF(M43="",SUM(M40:M43),(SUM(M40:M43)-MIN(M40:M43)))</f>
        <v>2126.8661165804397</v>
      </c>
    </row>
    <row r="40" spans="1:13" ht="16">
      <c r="A40" s="124"/>
      <c r="B40" s="123">
        <f>IF('P3'!D19="","",'P3'!D19)</f>
        <v>62.6</v>
      </c>
      <c r="C40" s="121" t="str">
        <f>IF('P3'!E19="","",'P3'!E19)</f>
        <v>UM</v>
      </c>
      <c r="D40" s="121" t="str">
        <f>IF('P3'!F19="","",'P3'!F19)</f>
        <v>15-16</v>
      </c>
      <c r="E40" s="122">
        <f>IF('P3'!G19="","",'P3'!G19)</f>
        <v>39565</v>
      </c>
      <c r="F40" s="123" t="str">
        <f>IF('P3'!I19="","",'P3'!I19)</f>
        <v>Tomack Sand</v>
      </c>
      <c r="G40" s="123" t="str">
        <f>IF('P3'!J19="","",'P3'!J19)</f>
        <v>Hitra VK</v>
      </c>
      <c r="H40" s="143">
        <f>IF('P3'!Q19="","",'P3'!Q19)</f>
        <v>71</v>
      </c>
      <c r="I40" s="143">
        <f>IF('P3'!R19="","",'P3'!R19)</f>
        <v>90</v>
      </c>
      <c r="J40" s="123">
        <f>IF('P3'!V19="","",'P3'!V19)</f>
        <v>8.8699999999999992</v>
      </c>
      <c r="K40" s="123">
        <f>IF('P3'!W19="","",'P3'!W19)</f>
        <v>13.68</v>
      </c>
      <c r="L40" s="123">
        <f>IF('P3'!X19="","",'P3'!X19)</f>
        <v>6.53</v>
      </c>
      <c r="M40" s="144">
        <f>IF('P3'!Z20="","",'P3'!Z20)</f>
        <v>805.7773583000926</v>
      </c>
    </row>
    <row r="41" spans="1:13" ht="16">
      <c r="A41" s="124"/>
      <c r="B41" s="123">
        <f>IF('P3'!D13="","",'P3'!D13)</f>
        <v>49.14</v>
      </c>
      <c r="C41" s="121" t="str">
        <f>IF('P3'!E13="","",'P3'!E13)</f>
        <v>UM</v>
      </c>
      <c r="D41" s="121" t="str">
        <f>IF('P3'!F13="","",'P3'!F13)</f>
        <v>15-16</v>
      </c>
      <c r="E41" s="122">
        <f>IF('P3'!G13="","",'P3'!G13)</f>
        <v>39674</v>
      </c>
      <c r="F41" s="123" t="str">
        <f>IF('P3'!I13="","",'P3'!I13)</f>
        <v>Roland Siska</v>
      </c>
      <c r="G41" s="123" t="str">
        <f>IF('P3'!J13="","",'P3'!J13)</f>
        <v>Hitra VK</v>
      </c>
      <c r="H41" s="143">
        <f>IF('P3'!Q13="","",'P3'!Q13)</f>
        <v>38</v>
      </c>
      <c r="I41" s="143">
        <f>IF('P3'!R13="","",'P3'!R13)</f>
        <v>61</v>
      </c>
      <c r="J41" s="123">
        <f>IF('P3'!V13="","",'P3'!V13)</f>
        <v>8.32</v>
      </c>
      <c r="K41" s="123">
        <f>IF('P3'!W13="","",'P3'!W13)</f>
        <v>8.4600000000000009</v>
      </c>
      <c r="L41" s="123">
        <f>IF('P3'!X13="","",'P3'!X13)</f>
        <v>6.67</v>
      </c>
      <c r="M41" s="145">
        <f>IF('P3'!Z14="","",'P3'!Z14)</f>
        <v>665.3854972375841</v>
      </c>
    </row>
    <row r="42" spans="1:13" ht="16">
      <c r="A42" s="124"/>
      <c r="B42" s="123">
        <f>IF('P3'!D17="","",'P3'!D17)</f>
        <v>70.5</v>
      </c>
      <c r="C42" s="121" t="str">
        <f>IF('P3'!E17="","",'P3'!E17)</f>
        <v>UM</v>
      </c>
      <c r="D42" s="121" t="str">
        <f>IF('P3'!F17="","",'P3'!F17)</f>
        <v>15-16</v>
      </c>
      <c r="E42" s="122">
        <f>IF('P3'!G17="","",'P3'!G17)</f>
        <v>39126</v>
      </c>
      <c r="F42" s="123" t="str">
        <f>IF('P3'!I17="","",'P3'!I17)</f>
        <v>René A. Rand Djupå</v>
      </c>
      <c r="G42" s="123" t="str">
        <f>IF('P3'!J17="","",'P3'!J17)</f>
        <v>Hitra VK</v>
      </c>
      <c r="H42" s="143">
        <f>IF('P3'!Q17="","",'P3'!Q17)</f>
        <v>70</v>
      </c>
      <c r="I42" s="143">
        <f>IF('P3'!R17="","",'P3'!R17)</f>
        <v>80</v>
      </c>
      <c r="J42" s="123">
        <f>IF('P3'!V17="","",'P3'!V17)</f>
        <v>8.25</v>
      </c>
      <c r="K42" s="123">
        <f>IF('P3'!W17="","",'P3'!W17)</f>
        <v>9.49</v>
      </c>
      <c r="L42" s="123">
        <f>IF('P3'!X17="","",'P3'!X17)</f>
        <v>7.16</v>
      </c>
      <c r="M42" s="146">
        <f>IF('P3'!Z18="","",'P3'!Z18)</f>
        <v>655.70326104276273</v>
      </c>
    </row>
    <row r="43" spans="1:13" ht="16">
      <c r="A43" s="124"/>
      <c r="B43" s="123">
        <f>IF('P3'!D15="","",'P3'!D15)</f>
        <v>58.46</v>
      </c>
      <c r="C43" s="121" t="str">
        <f>IF('P3'!E15="","",'P3'!E15)</f>
        <v>UM</v>
      </c>
      <c r="D43" s="121" t="str">
        <f>IF('P3'!F15="","",'P3'!F15)</f>
        <v>15-16</v>
      </c>
      <c r="E43" s="122">
        <f>IF('P3'!G15="","",'P3'!G15)</f>
        <v>39607</v>
      </c>
      <c r="F43" s="123" t="str">
        <f>IF('P3'!I15="","",'P3'!I15)</f>
        <v>Anders Lysø Sletvold</v>
      </c>
      <c r="G43" s="123" t="str">
        <f>IF('P3'!J15="","",'P3'!J15)</f>
        <v>Hitra VK</v>
      </c>
      <c r="H43" s="143">
        <f>IF('P3'!Q15="","",'P3'!Q15)</f>
        <v>41</v>
      </c>
      <c r="I43" s="143">
        <f>IF('P3'!R15="","",'P3'!R15)</f>
        <v>60</v>
      </c>
      <c r="J43" s="123">
        <f>IF('P3'!V15="","",'P3'!V15)</f>
        <v>6.07</v>
      </c>
      <c r="K43" s="123">
        <f>IF('P3'!W15="","",'P3'!W15)</f>
        <v>6.48</v>
      </c>
      <c r="L43" s="123">
        <f>IF('P3'!X15="","",'P3'!X15)</f>
        <v>6.96</v>
      </c>
      <c r="M43" s="123">
        <f>IF('P3'!Z16="","",'P3'!Z16)</f>
        <v>533.14142025148863</v>
      </c>
    </row>
    <row r="44" spans="1:13" ht="14">
      <c r="A44" s="128"/>
      <c r="B44" s="128"/>
      <c r="C44" s="128"/>
      <c r="D44" s="128"/>
      <c r="E44" s="128"/>
      <c r="F44" s="128"/>
      <c r="G44" s="128"/>
      <c r="H44" s="134"/>
      <c r="I44" s="134"/>
      <c r="J44" s="128"/>
      <c r="K44" s="128"/>
      <c r="L44" s="128"/>
      <c r="M44" s="128"/>
    </row>
    <row r="45" spans="1:13" ht="28">
      <c r="A45" s="157">
        <v>3</v>
      </c>
      <c r="B45" s="279" t="s">
        <v>7</v>
      </c>
      <c r="C45" s="245"/>
      <c r="D45" s="245"/>
      <c r="E45" s="245"/>
      <c r="F45" s="245"/>
      <c r="G45" s="158"/>
      <c r="H45" s="159"/>
      <c r="I45" s="159"/>
      <c r="J45" s="158"/>
      <c r="K45" s="158"/>
      <c r="L45" s="158"/>
      <c r="M45" s="160">
        <f>IF(M49="",SUM(M46:M49),(SUM(M46:M49)-MIN(M46:M49)))</f>
        <v>1698.3408092309755</v>
      </c>
    </row>
    <row r="46" spans="1:13" ht="16">
      <c r="A46" s="124"/>
      <c r="B46" s="123">
        <f>IF('P4'!D17="","",'P4'!D17)</f>
        <v>87</v>
      </c>
      <c r="C46" s="121" t="str">
        <f>IF('P4'!E17="","",'P4'!E17)</f>
        <v>UM</v>
      </c>
      <c r="D46" s="121" t="str">
        <f>IF('P4'!F17="","",'P4'!F17)</f>
        <v>17-18</v>
      </c>
      <c r="E46" s="122">
        <f>IF('P4'!G17="","",'P4'!G17)</f>
        <v>38870</v>
      </c>
      <c r="F46" s="123" t="str">
        <f>IF('P4'!I17="","",'P4'!I17)</f>
        <v>Adrian Rosmæl Skauge</v>
      </c>
      <c r="G46" s="123" t="str">
        <f>IF('P4'!J17="","",'P4'!J17)</f>
        <v>Nidelv IL</v>
      </c>
      <c r="H46" s="143">
        <f>IF('P4'!Q17="","",'P4'!Q17)</f>
        <v>97</v>
      </c>
      <c r="I46" s="143">
        <f>IF('P4'!R17="","",'P4'!R17)</f>
        <v>110</v>
      </c>
      <c r="J46" s="123">
        <f>IF('P4'!V17="","",'P4'!V17)</f>
        <v>8.1999999999999993</v>
      </c>
      <c r="K46" s="123">
        <f>IF('P4'!W17="","",'P4'!W17)</f>
        <v>12.44</v>
      </c>
      <c r="L46" s="123">
        <f>IF('P4'!X17="","",'P4'!X17)</f>
        <v>6.99</v>
      </c>
      <c r="M46" s="144">
        <f>IF('P4'!Z18="","",'P4'!Z18)</f>
        <v>739.72927640745195</v>
      </c>
    </row>
    <row r="47" spans="1:13" ht="16">
      <c r="A47" s="124"/>
      <c r="B47" s="123">
        <f>IF('P4'!D21="","",'P4'!D21)</f>
        <v>73.349999999999994</v>
      </c>
      <c r="C47" s="121" t="str">
        <f>IF('P4'!E21="","",'P4'!E21)</f>
        <v>UM</v>
      </c>
      <c r="D47" s="121" t="str">
        <f>IF('P4'!F21="","",'P4'!F21)</f>
        <v>17-18</v>
      </c>
      <c r="E47" s="122">
        <f>IF('P4'!G21="","",'P4'!G21)</f>
        <v>38727</v>
      </c>
      <c r="F47" s="123" t="str">
        <f>IF('P4'!I21="","",'P4'!I21)</f>
        <v>Henrik F. Kjeldsberg</v>
      </c>
      <c r="G47" s="123" t="str">
        <f>IF('P4'!J21="","",'P4'!J21)</f>
        <v>Nidelv IL</v>
      </c>
      <c r="H47" s="143">
        <f>IF('P4'!Q21="","",'P4'!Q21)</f>
        <v>60</v>
      </c>
      <c r="I47" s="143">
        <f>IF('P4'!R21="","",'P4'!R21)</f>
        <v>70</v>
      </c>
      <c r="J47" s="123">
        <f>IF('P4'!V21="","",'P4'!V21)</f>
        <v>6.14</v>
      </c>
      <c r="K47" s="123">
        <f>IF('P4'!W21="","",'P4'!W21)</f>
        <v>7.9</v>
      </c>
      <c r="L47" s="123">
        <f>IF('P4'!X21="","",'P4'!X21)</f>
        <v>7.71</v>
      </c>
      <c r="M47" s="145">
        <f>IF('P4'!Z22="","",'P4'!Z22)</f>
        <v>526.65733646576177</v>
      </c>
    </row>
    <row r="48" spans="1:13" ht="16">
      <c r="A48" s="124"/>
      <c r="B48" s="123">
        <f>IF('P1'!D21="","",'P1'!D21)</f>
        <v>53.76</v>
      </c>
      <c r="C48" s="121" t="str">
        <f>IF('P1'!E21="","",'P1'!E21)</f>
        <v>UM</v>
      </c>
      <c r="D48" s="121" t="str">
        <f>IF('P1'!F21="","",'P1'!F21)</f>
        <v>13-14</v>
      </c>
      <c r="E48" s="122">
        <f>IF('P1'!G21="","",'P1'!G21)</f>
        <v>40407</v>
      </c>
      <c r="F48" s="123" t="str">
        <f>IF('P1'!I21="","",'P1'!I21)</f>
        <v>Alexander Stormoen Bruun</v>
      </c>
      <c r="G48" s="123" t="str">
        <f>IF('P1'!J21="","",'P1'!J21)</f>
        <v>Nidelv IL</v>
      </c>
      <c r="H48" s="143">
        <f>IF('P1'!Q21="","",'P1'!Q21)</f>
        <v>27</v>
      </c>
      <c r="I48" s="143">
        <f>IF('P1'!R21="","",'P1'!R21)</f>
        <v>33</v>
      </c>
      <c r="J48" s="123">
        <f>IF('P1'!V21="","",'P1'!V21)</f>
        <v>5.51</v>
      </c>
      <c r="K48" s="123">
        <f>IF('P1'!W21="","",'P1'!W21)</f>
        <v>7.24</v>
      </c>
      <c r="L48" s="123">
        <f>IF('P1'!X21="","",'P1'!X21)</f>
        <v>7.98</v>
      </c>
      <c r="M48" s="146">
        <f>IF('P1'!Z22="","",'P1'!Z22)</f>
        <v>431.95419635776176</v>
      </c>
    </row>
    <row r="49" spans="1:13" ht="16">
      <c r="A49" s="124"/>
      <c r="B49" s="123">
        <f>IF('P4'!D19="","",'P4'!D19)</f>
        <v>72.400000000000006</v>
      </c>
      <c r="C49" s="121" t="str">
        <f>IF('P4'!E19="","",'P4'!E19)</f>
        <v>UM</v>
      </c>
      <c r="D49" s="121" t="str">
        <f>IF('P4'!F19="","",'P4'!F19)</f>
        <v>17-18</v>
      </c>
      <c r="E49" s="122">
        <f>IF('P4'!G19="","",'P4'!G19)</f>
        <v>39013</v>
      </c>
      <c r="F49" s="123" t="str">
        <f>IF('P4'!I19="","",'P4'!I19)</f>
        <v>Ruben V. Bjerkan</v>
      </c>
      <c r="G49" s="123" t="str">
        <f>IF('P4'!J19="","",'P4'!J19)</f>
        <v>Nidelv IL</v>
      </c>
      <c r="H49" s="143">
        <f>IF('P4'!Q19="","",'P4'!Q19)</f>
        <v>83</v>
      </c>
      <c r="I49" s="161">
        <v>0</v>
      </c>
      <c r="J49" s="120">
        <v>0</v>
      </c>
      <c r="K49" s="120">
        <v>0</v>
      </c>
      <c r="L49" s="120">
        <v>0</v>
      </c>
      <c r="M49" s="120">
        <v>0</v>
      </c>
    </row>
    <row r="51" spans="1:13" ht="28">
      <c r="A51" s="157">
        <v>4</v>
      </c>
      <c r="B51" s="279" t="s">
        <v>68</v>
      </c>
      <c r="C51" s="245"/>
      <c r="D51" s="245"/>
      <c r="E51" s="245"/>
      <c r="F51" s="245"/>
      <c r="G51" s="158"/>
      <c r="H51" s="159"/>
      <c r="I51" s="159"/>
      <c r="J51" s="158"/>
      <c r="K51" s="158"/>
      <c r="L51" s="158"/>
      <c r="M51" s="160">
        <f>SUM(M52:M54)</f>
        <v>1616.6650291253277</v>
      </c>
    </row>
    <row r="52" spans="1:13" ht="16">
      <c r="A52" s="124"/>
      <c r="B52" s="123">
        <f>IF('P3'!D29="","",'P3'!D29)</f>
        <v>70.5</v>
      </c>
      <c r="C52" s="121" t="str">
        <f>IF('P3'!E29="","",'P3'!E29)</f>
        <v>UM</v>
      </c>
      <c r="D52" s="121" t="str">
        <f>IF('P3'!F29="","",'P3'!F29)</f>
        <v>15-16</v>
      </c>
      <c r="E52" s="122">
        <f>IF('P3'!G29="","",'P3'!G29)</f>
        <v>39627</v>
      </c>
      <c r="F52" s="123" t="str">
        <f>IF('P3'!I29="","",'P3'!I29)</f>
        <v>William Kyvik</v>
      </c>
      <c r="G52" s="123" t="str">
        <f>IF('P3'!J29="","",'P3'!J29)</f>
        <v>Tysvær VK</v>
      </c>
      <c r="H52" s="143">
        <f>IF('P3'!Q29="","",'P3'!Q29)</f>
        <v>64</v>
      </c>
      <c r="I52" s="143">
        <f>IF('P3'!R29="","",'P3'!R29)</f>
        <v>82</v>
      </c>
      <c r="J52" s="123">
        <f>IF('P3'!V29="","",'P3'!V29)</f>
        <v>6.99</v>
      </c>
      <c r="K52" s="123">
        <f>IF('P3'!W29="","",'P3'!W29)</f>
        <v>8.31</v>
      </c>
      <c r="L52" s="123">
        <f>IF('P3'!X29="","",'P3'!X29)</f>
        <v>7.15</v>
      </c>
      <c r="M52" s="144">
        <f>IF('P3'!Z30="","",'P3'!Z30)</f>
        <v>607.63503960043784</v>
      </c>
    </row>
    <row r="53" spans="1:13" ht="16">
      <c r="A53" s="124"/>
      <c r="B53" s="123">
        <f>IF('P3'!D31="","",'P3'!D31)</f>
        <v>67.400000000000006</v>
      </c>
      <c r="C53" s="121" t="str">
        <f>IF('P3'!E31="","",'P3'!E31)</f>
        <v>UM</v>
      </c>
      <c r="D53" s="121" t="str">
        <f>IF('P3'!F31="","",'P3'!F31)</f>
        <v>15-16</v>
      </c>
      <c r="E53" s="122">
        <f>IF('P3'!G31="","",'P3'!G31)</f>
        <v>39222</v>
      </c>
      <c r="F53" s="123" t="str">
        <f>IF('P3'!I31="","",'P3'!I31)</f>
        <v>Sean Elliot Rafols</v>
      </c>
      <c r="G53" s="123" t="str">
        <f>IF('P3'!J31="","",'P3'!J31)</f>
        <v>Tysvær VK</v>
      </c>
      <c r="H53" s="143">
        <f>IF('P3'!Q31="","",'P3'!Q31)</f>
        <v>70</v>
      </c>
      <c r="I53" s="143">
        <f>IF('P3'!R31="","",'P3'!R31)</f>
        <v>87</v>
      </c>
      <c r="J53" s="123">
        <f>IF('P3'!V31="","",'P3'!V31)</f>
        <v>6.62</v>
      </c>
      <c r="K53" s="123">
        <f>IF('P3'!W31="","",'P3'!W31)</f>
        <v>5.27</v>
      </c>
      <c r="L53" s="123">
        <f>IF('P3'!X31="","",'P3'!X31)</f>
        <v>7.39</v>
      </c>
      <c r="M53" s="145">
        <f>IF('P3'!Z32="","",'P3'!Z32)</f>
        <v>578.36581205391849</v>
      </c>
    </row>
    <row r="54" spans="1:13" ht="16">
      <c r="A54" s="124"/>
      <c r="B54" s="123">
        <f>IF('P1'!D29="","",'P1'!D29)</f>
        <v>120.3</v>
      </c>
      <c r="C54" s="121" t="str">
        <f>IF('P1'!E29="","",'P1'!E29)</f>
        <v>UM</v>
      </c>
      <c r="D54" s="121" t="str">
        <f>IF('P1'!F29="","",'P1'!F29)</f>
        <v>13-14</v>
      </c>
      <c r="E54" s="122">
        <f>IF('P1'!G29="","",'P1'!G29)</f>
        <v>39854</v>
      </c>
      <c r="F54" s="123" t="str">
        <f>IF('P1'!I29="","",'P1'!I29)</f>
        <v>Ove Berge Christiansen</v>
      </c>
      <c r="G54" s="123" t="str">
        <f>IF('P1'!J29="","",'P1'!J29)</f>
        <v>Tysvær VK</v>
      </c>
      <c r="H54" s="143">
        <f>IF('P1'!Q29="","",'P1'!Q29)</f>
        <v>60</v>
      </c>
      <c r="I54" s="143">
        <f>IF('P1'!R29="","",'P1'!R29)</f>
        <v>75</v>
      </c>
      <c r="J54" s="123">
        <f>IF('P1'!V29="","",'P1'!V29)</f>
        <v>4.55</v>
      </c>
      <c r="K54" s="123">
        <f>IF('P1'!W29="","",'P1'!W29)</f>
        <v>8.73</v>
      </c>
      <c r="L54" s="123">
        <f>IF('P1'!X29="","",'P1'!X29)</f>
        <v>8.17</v>
      </c>
      <c r="M54" s="146">
        <f>IF('P1'!Z30="","",'P1'!Z30)</f>
        <v>430.66417747097148</v>
      </c>
    </row>
    <row r="55" spans="1:13" ht="14">
      <c r="A55" s="152"/>
      <c r="B55" s="153"/>
      <c r="C55" s="153"/>
      <c r="D55" s="153"/>
      <c r="E55" s="154"/>
      <c r="F55" s="153"/>
      <c r="G55" s="152"/>
      <c r="H55" s="155"/>
      <c r="I55" s="156"/>
      <c r="J55" s="153"/>
      <c r="K55" s="153"/>
      <c r="L55" s="153"/>
      <c r="M55" s="131"/>
    </row>
    <row r="56" spans="1:13" ht="20">
      <c r="A56" s="266" t="s">
        <v>236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8"/>
    </row>
    <row r="57" spans="1:13" ht="14">
      <c r="A57" s="128"/>
      <c r="B57" s="128"/>
      <c r="C57" s="128"/>
      <c r="D57" s="128"/>
      <c r="E57" s="128"/>
      <c r="F57" s="128"/>
      <c r="G57" s="128"/>
      <c r="H57" s="134"/>
      <c r="I57" s="134"/>
      <c r="J57" s="128"/>
      <c r="K57" s="128"/>
      <c r="L57" s="128"/>
      <c r="M57" s="128"/>
    </row>
    <row r="58" spans="1:13" ht="28">
      <c r="A58" s="157">
        <v>1</v>
      </c>
      <c r="B58" s="279" t="s">
        <v>52</v>
      </c>
      <c r="C58" s="245"/>
      <c r="D58" s="245"/>
      <c r="E58" s="245"/>
      <c r="F58" s="245"/>
      <c r="G58" s="158"/>
      <c r="H58" s="159"/>
      <c r="I58" s="159"/>
      <c r="J58" s="158"/>
      <c r="K58" s="158"/>
      <c r="L58" s="158"/>
      <c r="M58" s="160">
        <f>IF(M62="",SUM(M59:M61),(SUM(M59:M61)-MIN(M59:M61)))</f>
        <v>1757.4551434826285</v>
      </c>
    </row>
    <row r="59" spans="1:13" ht="16">
      <c r="A59" s="124"/>
      <c r="B59" s="123">
        <f>IF('P6'!D35="","",'P6'!D35)</f>
        <v>102.8</v>
      </c>
      <c r="C59" s="121" t="str">
        <f>IF('P6'!E35="","",'P6'!E35)</f>
        <v>M45</v>
      </c>
      <c r="D59" s="121">
        <f>IF('P6'!F35="","",'P6'!F35)</f>
        <v>35</v>
      </c>
      <c r="E59" s="122">
        <f>IF('P6'!G35="","",'P6'!G35)</f>
        <v>27849</v>
      </c>
      <c r="F59" s="123" t="str">
        <f>IF('P6'!I35="","",'P6'!I35)</f>
        <v>Børge Aadland</v>
      </c>
      <c r="G59" s="123" t="str">
        <f>IF('P6'!J35="","",'P6'!J35)</f>
        <v>AK Bjørgvin</v>
      </c>
      <c r="H59" s="143">
        <f>IF('P6'!Q35="","",'P6'!Q35)</f>
        <v>107</v>
      </c>
      <c r="I59" s="143">
        <f>IF('P6'!R35="","",'P6'!R35)</f>
        <v>146</v>
      </c>
      <c r="J59" s="123">
        <f>IF('P6'!V35="","",'P6'!V35)</f>
        <v>7.77</v>
      </c>
      <c r="K59" s="123">
        <f>IF('P6'!W35="","",'P6'!W35)</f>
        <v>12.25</v>
      </c>
      <c r="L59" s="123">
        <f>IF('P6'!X35="","",'P6'!X35)</f>
        <v>7.1</v>
      </c>
      <c r="M59" s="144">
        <f>IF('P6'!Z36="","",'P6'!Z36)</f>
        <v>754.61854324331989</v>
      </c>
    </row>
    <row r="60" spans="1:13" ht="16">
      <c r="A60" s="124"/>
      <c r="B60" s="123">
        <f>IF('P6'!D29="","",'P6'!D29)</f>
        <v>84.7</v>
      </c>
      <c r="C60" s="121" t="str">
        <f>IF('P6'!E29="","",'P6'!E29)</f>
        <v>SM</v>
      </c>
      <c r="D60" s="121" t="str">
        <f>IF('P6'!F29="","",'P6'!F29)</f>
        <v>24-34</v>
      </c>
      <c r="E60" s="122">
        <f>IF('P6'!G29="","",'P6'!G29)</f>
        <v>34917</v>
      </c>
      <c r="F60" s="123" t="str">
        <f>IF('P6'!I29="","",'P6'!I29)</f>
        <v>Håkon Lorentzen</v>
      </c>
      <c r="G60" s="123" t="str">
        <f>IF('P6'!J29="","",'P6'!J29)</f>
        <v>AK Bjørgvin</v>
      </c>
      <c r="H60" s="143">
        <f>IF('P6'!Q29="","",'P6'!Q29)</f>
        <v>115</v>
      </c>
      <c r="I60" s="143">
        <f>IF('P6'!R29="","",'P6'!R29)</f>
        <v>140</v>
      </c>
      <c r="J60" s="123">
        <f>IF('P6'!V29="","",'P6'!V29)</f>
        <v>9.84</v>
      </c>
      <c r="K60" s="123">
        <f>IF('P6'!W29="","",'P6'!W29)</f>
        <v>13.45</v>
      </c>
      <c r="L60" s="123">
        <f>IF('P6'!X29="","",'P6'!X29)</f>
        <v>6.11</v>
      </c>
      <c r="M60" s="145">
        <f>IF('P6'!Z30="","",'P6'!Z30)</f>
        <v>894.70633551297078</v>
      </c>
    </row>
    <row r="61" spans="1:13" ht="16">
      <c r="A61" s="124"/>
      <c r="B61" s="123">
        <f>IF('P6'!D27="","",'P6'!D27)</f>
        <v>83.14</v>
      </c>
      <c r="C61" s="121" t="str">
        <f>IF('P6'!E27="","",'P6'!E27)</f>
        <v>SM</v>
      </c>
      <c r="D61" s="121" t="str">
        <f>IF('P6'!F27="","",'P6'!F27)</f>
        <v>24-34</v>
      </c>
      <c r="E61" s="122">
        <f>IF('P6'!G27="","",'P6'!G27)</f>
        <v>36202</v>
      </c>
      <c r="F61" s="123" t="str">
        <f>IF('P6'!I27="","",'P6'!I27)</f>
        <v>Adrian E. Henneli</v>
      </c>
      <c r="G61" s="123" t="str">
        <f>IF('P6'!J27="","",'P6'!J27)</f>
        <v>AK Bjørgvin</v>
      </c>
      <c r="H61" s="143">
        <f>IF('P6'!Q27="","",'P6'!Q27)</f>
        <v>118</v>
      </c>
      <c r="I61" s="143">
        <f>IF('P6'!R27="","",'P6'!R27)</f>
        <v>135</v>
      </c>
      <c r="J61" s="123">
        <f>IF('P6'!V27="","",'P6'!V27)</f>
        <v>8.6</v>
      </c>
      <c r="K61" s="123">
        <f>IF('P6'!W27="","",'P6'!W27)</f>
        <v>13.01</v>
      </c>
      <c r="L61" s="123">
        <f>IF('P6'!X27="","",'P6'!X27)</f>
        <v>6.23</v>
      </c>
      <c r="M61" s="146">
        <f>IF('P6'!Z28="","",'P6'!Z28)</f>
        <v>862.74880796965749</v>
      </c>
    </row>
    <row r="62" spans="1:13" ht="15.75" customHeight="1">
      <c r="A62" s="124"/>
      <c r="B62" s="123">
        <f>IF('P6'!D9="","",'P6'!D9)</f>
        <v>101.2</v>
      </c>
      <c r="C62" s="121" t="str">
        <f>IF('P6'!E9="","",'P6'!E9)</f>
        <v>SM</v>
      </c>
      <c r="D62" s="121" t="str">
        <f>IF('P6'!F9="","",'P6'!F9)</f>
        <v>19-23</v>
      </c>
      <c r="E62" s="122">
        <f>IF('P6'!G9="","",'P6'!G9)</f>
        <v>36937</v>
      </c>
      <c r="F62" s="123" t="str">
        <f>IF('P6'!I9="","",'P6'!I9)</f>
        <v>Sindre K. Nesheim</v>
      </c>
      <c r="G62" s="123" t="str">
        <f>IF('P6'!J9="","",'P6'!J9)</f>
        <v>AK Bjørgvin</v>
      </c>
      <c r="H62" s="143">
        <f>IF('P6'!Q9="","",'P6'!Q9)</f>
        <v>112</v>
      </c>
      <c r="I62" s="143">
        <f>IF('P6'!R9="","",'P6'!R9)</f>
        <v>145</v>
      </c>
      <c r="J62" s="123">
        <f>IF('P6'!V9="","",'P6'!V9)</f>
        <v>9</v>
      </c>
      <c r="K62" s="123">
        <f>IF('P6'!W9="","",'P6'!W9)</f>
        <v>16.239999999999998</v>
      </c>
      <c r="L62" s="123">
        <f>IF('P6'!X9="","",'P6'!X9)</f>
        <v>6.39</v>
      </c>
      <c r="M62" s="123">
        <f>IF('P6'!Z10="","",'P6'!Z10)</f>
        <v>861.29095821691772</v>
      </c>
    </row>
    <row r="63" spans="1:13" ht="14">
      <c r="A63" s="128"/>
      <c r="B63" s="128"/>
      <c r="C63" s="128"/>
      <c r="D63" s="128"/>
      <c r="E63" s="128"/>
      <c r="F63" s="128"/>
      <c r="G63" s="128"/>
      <c r="H63" s="134"/>
      <c r="I63" s="134"/>
      <c r="J63" s="128"/>
      <c r="K63" s="128"/>
      <c r="L63" s="128"/>
      <c r="M63" s="128"/>
    </row>
    <row r="64" spans="1:13" ht="14">
      <c r="H64" s="134"/>
      <c r="I64" s="134"/>
    </row>
    <row r="65" spans="8:9" ht="14">
      <c r="H65" s="134"/>
      <c r="I65" s="134"/>
    </row>
    <row r="66" spans="8:9" ht="14">
      <c r="H66" s="134"/>
      <c r="I66" s="134"/>
    </row>
    <row r="67" spans="8:9" ht="14">
      <c r="H67" s="134"/>
      <c r="I67" s="134"/>
    </row>
    <row r="68" spans="8:9" ht="14">
      <c r="H68" s="134"/>
      <c r="I68" s="134"/>
    </row>
    <row r="69" spans="8:9" ht="14">
      <c r="H69" s="134"/>
      <c r="I69" s="134"/>
    </row>
    <row r="70" spans="8:9" ht="14">
      <c r="H70" s="134"/>
      <c r="I70" s="134"/>
    </row>
    <row r="71" spans="8:9" ht="14">
      <c r="H71" s="134"/>
      <c r="I71" s="134"/>
    </row>
    <row r="72" spans="8:9" ht="14">
      <c r="H72" s="134"/>
      <c r="I72" s="134"/>
    </row>
    <row r="73" spans="8:9" ht="14">
      <c r="H73" s="134"/>
      <c r="I73" s="134"/>
    </row>
    <row r="74" spans="8:9" ht="14">
      <c r="H74" s="134"/>
      <c r="I74" s="134"/>
    </row>
    <row r="75" spans="8:9" ht="14">
      <c r="H75" s="134"/>
      <c r="I75" s="134"/>
    </row>
    <row r="76" spans="8:9" ht="14">
      <c r="H76" s="134"/>
      <c r="I76" s="134"/>
    </row>
    <row r="77" spans="8:9" ht="14">
      <c r="H77" s="134"/>
      <c r="I77" s="134"/>
    </row>
    <row r="78" spans="8:9" ht="14">
      <c r="H78" s="134"/>
      <c r="I78" s="134"/>
    </row>
    <row r="79" spans="8:9" ht="14">
      <c r="H79" s="134"/>
      <c r="I79" s="134"/>
    </row>
    <row r="80" spans="8:9" ht="14">
      <c r="H80" s="134"/>
      <c r="I80" s="134"/>
    </row>
    <row r="81" spans="8:9" ht="14">
      <c r="H81" s="134"/>
      <c r="I81" s="134"/>
    </row>
    <row r="82" spans="8:9" ht="14">
      <c r="H82" s="134"/>
      <c r="I82" s="134"/>
    </row>
    <row r="83" spans="8:9" ht="14">
      <c r="H83" s="134"/>
      <c r="I83" s="134"/>
    </row>
    <row r="84" spans="8:9" ht="14">
      <c r="H84" s="134"/>
      <c r="I84" s="134"/>
    </row>
    <row r="85" spans="8:9" ht="14">
      <c r="H85" s="134"/>
      <c r="I85" s="134"/>
    </row>
    <row r="86" spans="8:9" ht="14">
      <c r="H86" s="134"/>
      <c r="I86" s="134"/>
    </row>
    <row r="87" spans="8:9" ht="14">
      <c r="H87" s="134"/>
      <c r="I87" s="134"/>
    </row>
    <row r="88" spans="8:9" ht="14">
      <c r="H88" s="134"/>
      <c r="I88" s="134"/>
    </row>
    <row r="89" spans="8:9" ht="14">
      <c r="H89" s="134"/>
      <c r="I89" s="134"/>
    </row>
    <row r="90" spans="8:9" ht="14">
      <c r="H90" s="134"/>
      <c r="I90" s="134"/>
    </row>
    <row r="91" spans="8:9" ht="14">
      <c r="H91" s="134"/>
      <c r="I91" s="134"/>
    </row>
    <row r="92" spans="8:9" ht="14">
      <c r="H92" s="134"/>
      <c r="I92" s="134"/>
    </row>
    <row r="93" spans="8:9" ht="14">
      <c r="H93" s="134"/>
      <c r="I93" s="134"/>
    </row>
    <row r="94" spans="8:9" ht="14">
      <c r="H94" s="134"/>
      <c r="I94" s="134"/>
    </row>
    <row r="95" spans="8:9" ht="14">
      <c r="H95" s="134"/>
      <c r="I95" s="134"/>
    </row>
    <row r="96" spans="8:9" ht="14">
      <c r="H96" s="134"/>
      <c r="I96" s="134"/>
    </row>
    <row r="97" spans="8:9" ht="14">
      <c r="H97" s="134"/>
      <c r="I97" s="134"/>
    </row>
    <row r="98" spans="8:9" ht="14">
      <c r="H98" s="134"/>
      <c r="I98" s="134"/>
    </row>
    <row r="99" spans="8:9" ht="14">
      <c r="H99" s="134"/>
      <c r="I99" s="134"/>
    </row>
    <row r="100" spans="8:9" ht="14">
      <c r="H100" s="134"/>
      <c r="I100" s="134"/>
    </row>
    <row r="101" spans="8:9" ht="14">
      <c r="H101" s="134"/>
      <c r="I101" s="134"/>
    </row>
    <row r="102" spans="8:9" ht="14">
      <c r="H102" s="134"/>
      <c r="I102" s="134"/>
    </row>
    <row r="103" spans="8:9" ht="14">
      <c r="H103" s="134"/>
      <c r="I103" s="134"/>
    </row>
    <row r="104" spans="8:9" ht="14">
      <c r="H104" s="134"/>
      <c r="I104" s="134"/>
    </row>
    <row r="105" spans="8:9" ht="14">
      <c r="H105" s="134"/>
      <c r="I105" s="134"/>
    </row>
    <row r="106" spans="8:9" ht="14">
      <c r="H106" s="134"/>
      <c r="I106" s="134"/>
    </row>
    <row r="107" spans="8:9" ht="14">
      <c r="H107" s="134"/>
      <c r="I107" s="134"/>
    </row>
    <row r="108" spans="8:9" ht="14">
      <c r="H108" s="134"/>
      <c r="I108" s="134"/>
    </row>
    <row r="109" spans="8:9" ht="14">
      <c r="H109" s="134"/>
      <c r="I109" s="134"/>
    </row>
    <row r="110" spans="8:9" ht="14">
      <c r="H110" s="134"/>
      <c r="I110" s="134"/>
    </row>
    <row r="111" spans="8:9" ht="14">
      <c r="H111" s="134"/>
      <c r="I111" s="134"/>
    </row>
    <row r="112" spans="8:9" ht="14">
      <c r="H112" s="134"/>
      <c r="I112" s="134"/>
    </row>
    <row r="113" spans="8:9" ht="14">
      <c r="H113" s="134"/>
      <c r="I113" s="134"/>
    </row>
    <row r="114" spans="8:9" ht="14">
      <c r="H114" s="134"/>
      <c r="I114" s="134"/>
    </row>
    <row r="115" spans="8:9" ht="14">
      <c r="H115" s="134"/>
      <c r="I115" s="134"/>
    </row>
    <row r="116" spans="8:9" ht="14">
      <c r="H116" s="134"/>
      <c r="I116" s="134"/>
    </row>
    <row r="117" spans="8:9" ht="14">
      <c r="H117" s="134"/>
      <c r="I117" s="134"/>
    </row>
    <row r="118" spans="8:9" ht="14">
      <c r="H118" s="134"/>
      <c r="I118" s="134"/>
    </row>
    <row r="119" spans="8:9" ht="14">
      <c r="H119" s="134"/>
      <c r="I119" s="134"/>
    </row>
    <row r="120" spans="8:9" ht="14">
      <c r="H120" s="134"/>
      <c r="I120" s="134"/>
    </row>
    <row r="121" spans="8:9" ht="14">
      <c r="H121" s="134"/>
      <c r="I121" s="134"/>
    </row>
    <row r="122" spans="8:9" ht="14">
      <c r="H122" s="134"/>
      <c r="I122" s="134"/>
    </row>
    <row r="123" spans="8:9" ht="14">
      <c r="H123" s="134"/>
      <c r="I123" s="134"/>
    </row>
    <row r="124" spans="8:9" ht="14">
      <c r="H124" s="134"/>
      <c r="I124" s="134"/>
    </row>
    <row r="125" spans="8:9" ht="14">
      <c r="H125" s="134"/>
      <c r="I125" s="134"/>
    </row>
    <row r="126" spans="8:9" ht="14">
      <c r="H126" s="134"/>
      <c r="I126" s="134"/>
    </row>
    <row r="127" spans="8:9" ht="14">
      <c r="H127" s="134"/>
      <c r="I127" s="134"/>
    </row>
    <row r="128" spans="8:9" ht="14">
      <c r="H128" s="134"/>
      <c r="I128" s="134"/>
    </row>
    <row r="129" spans="8:9" ht="14">
      <c r="H129" s="134"/>
      <c r="I129" s="134"/>
    </row>
    <row r="130" spans="8:9" ht="14">
      <c r="H130" s="134"/>
      <c r="I130" s="134"/>
    </row>
    <row r="131" spans="8:9" ht="14">
      <c r="H131" s="134"/>
      <c r="I131" s="134"/>
    </row>
    <row r="132" spans="8:9" ht="14">
      <c r="H132" s="134"/>
      <c r="I132" s="134"/>
    </row>
    <row r="133" spans="8:9" ht="14">
      <c r="H133" s="134"/>
      <c r="I133" s="134"/>
    </row>
    <row r="134" spans="8:9" ht="14">
      <c r="H134" s="134"/>
      <c r="I134" s="134"/>
    </row>
    <row r="135" spans="8:9" ht="14">
      <c r="H135" s="134"/>
      <c r="I135" s="134"/>
    </row>
    <row r="136" spans="8:9" ht="14">
      <c r="H136" s="134"/>
      <c r="I136" s="134"/>
    </row>
    <row r="137" spans="8:9" ht="14">
      <c r="H137" s="134"/>
      <c r="I137" s="134"/>
    </row>
    <row r="138" spans="8:9" ht="14">
      <c r="H138" s="134"/>
      <c r="I138" s="134"/>
    </row>
    <row r="139" spans="8:9" ht="14">
      <c r="H139" s="134"/>
      <c r="I139" s="134"/>
    </row>
    <row r="140" spans="8:9" ht="14">
      <c r="H140" s="134"/>
      <c r="I140" s="134"/>
    </row>
    <row r="141" spans="8:9" ht="14">
      <c r="H141" s="134"/>
      <c r="I141" s="134"/>
    </row>
    <row r="142" spans="8:9" ht="14">
      <c r="H142" s="134"/>
      <c r="I142" s="134"/>
    </row>
    <row r="143" spans="8:9" ht="14">
      <c r="H143" s="134"/>
      <c r="I143" s="134"/>
    </row>
    <row r="144" spans="8:9" ht="14">
      <c r="H144" s="134"/>
      <c r="I144" s="134"/>
    </row>
    <row r="145" spans="8:9" ht="14">
      <c r="H145" s="134"/>
      <c r="I145" s="134"/>
    </row>
    <row r="146" spans="8:9" ht="14">
      <c r="H146" s="134"/>
      <c r="I146" s="134"/>
    </row>
    <row r="147" spans="8:9" ht="14">
      <c r="H147" s="134"/>
      <c r="I147" s="134"/>
    </row>
    <row r="148" spans="8:9" ht="14">
      <c r="H148" s="134"/>
      <c r="I148" s="134"/>
    </row>
    <row r="149" spans="8:9" ht="14">
      <c r="H149" s="134"/>
      <c r="I149" s="134"/>
    </row>
    <row r="150" spans="8:9" ht="14">
      <c r="H150" s="134"/>
      <c r="I150" s="134"/>
    </row>
    <row r="151" spans="8:9" ht="14">
      <c r="H151" s="134"/>
      <c r="I151" s="134"/>
    </row>
    <row r="152" spans="8:9" ht="14">
      <c r="H152" s="134"/>
      <c r="I152" s="134"/>
    </row>
    <row r="153" spans="8:9" ht="14">
      <c r="H153" s="134"/>
      <c r="I153" s="134"/>
    </row>
    <row r="154" spans="8:9" ht="14">
      <c r="H154" s="134"/>
      <c r="I154" s="134"/>
    </row>
    <row r="155" spans="8:9" ht="14">
      <c r="H155" s="134"/>
      <c r="I155" s="134"/>
    </row>
    <row r="156" spans="8:9" ht="14">
      <c r="H156" s="134"/>
      <c r="I156" s="134"/>
    </row>
    <row r="157" spans="8:9" ht="14">
      <c r="H157" s="134"/>
      <c r="I157" s="134"/>
    </row>
    <row r="158" spans="8:9" ht="14">
      <c r="H158" s="134"/>
      <c r="I158" s="134"/>
    </row>
    <row r="159" spans="8:9" ht="14">
      <c r="H159" s="134"/>
      <c r="I159" s="134"/>
    </row>
    <row r="160" spans="8:9" ht="14">
      <c r="H160" s="134"/>
      <c r="I160" s="134"/>
    </row>
    <row r="161" spans="8:9" ht="14">
      <c r="H161" s="134"/>
      <c r="I161" s="134"/>
    </row>
    <row r="162" spans="8:9" ht="14">
      <c r="H162" s="134"/>
      <c r="I162" s="134"/>
    </row>
    <row r="163" spans="8:9" ht="14">
      <c r="H163" s="134"/>
      <c r="I163" s="134"/>
    </row>
    <row r="164" spans="8:9" ht="14">
      <c r="H164" s="134"/>
      <c r="I164" s="134"/>
    </row>
    <row r="165" spans="8:9" ht="14">
      <c r="H165" s="134"/>
      <c r="I165" s="134"/>
    </row>
    <row r="166" spans="8:9" ht="14">
      <c r="H166" s="134"/>
      <c r="I166" s="134"/>
    </row>
    <row r="167" spans="8:9" ht="14">
      <c r="H167" s="134"/>
      <c r="I167" s="134"/>
    </row>
    <row r="168" spans="8:9" ht="14">
      <c r="H168" s="134"/>
      <c r="I168" s="134"/>
    </row>
    <row r="169" spans="8:9" ht="14">
      <c r="H169" s="134"/>
      <c r="I169" s="134"/>
    </row>
    <row r="170" spans="8:9" ht="14">
      <c r="H170" s="134"/>
      <c r="I170" s="134"/>
    </row>
    <row r="171" spans="8:9" ht="14">
      <c r="H171" s="134"/>
      <c r="I171" s="134"/>
    </row>
    <row r="172" spans="8:9" ht="14">
      <c r="H172" s="134"/>
      <c r="I172" s="134"/>
    </row>
    <row r="173" spans="8:9" ht="14">
      <c r="H173" s="134"/>
      <c r="I173" s="134"/>
    </row>
    <row r="174" spans="8:9" ht="14">
      <c r="H174" s="134"/>
      <c r="I174" s="134"/>
    </row>
    <row r="175" spans="8:9" ht="14">
      <c r="H175" s="134"/>
      <c r="I175" s="134"/>
    </row>
    <row r="176" spans="8:9" ht="14">
      <c r="H176" s="134"/>
      <c r="I176" s="134"/>
    </row>
    <row r="177" spans="8:9" ht="14">
      <c r="H177" s="134"/>
      <c r="I177" s="134"/>
    </row>
    <row r="178" spans="8:9" ht="14">
      <c r="H178" s="134"/>
      <c r="I178" s="134"/>
    </row>
    <row r="179" spans="8:9" ht="14">
      <c r="H179" s="134"/>
      <c r="I179" s="134"/>
    </row>
    <row r="180" spans="8:9" ht="14">
      <c r="H180" s="134"/>
      <c r="I180" s="134"/>
    </row>
    <row r="181" spans="8:9" ht="14">
      <c r="H181" s="134"/>
      <c r="I181" s="134"/>
    </row>
    <row r="182" spans="8:9" ht="14">
      <c r="H182" s="134"/>
      <c r="I182" s="134"/>
    </row>
    <row r="183" spans="8:9" ht="14">
      <c r="H183" s="134"/>
      <c r="I183" s="134"/>
    </row>
    <row r="184" spans="8:9" ht="14">
      <c r="H184" s="134"/>
      <c r="I184" s="134"/>
    </row>
    <row r="185" spans="8:9" ht="14">
      <c r="H185" s="134"/>
      <c r="I185" s="134"/>
    </row>
    <row r="186" spans="8:9" ht="14">
      <c r="H186" s="134"/>
      <c r="I186" s="134"/>
    </row>
    <row r="187" spans="8:9" ht="14">
      <c r="H187" s="134"/>
      <c r="I187" s="134"/>
    </row>
    <row r="188" spans="8:9" ht="14">
      <c r="H188" s="134"/>
      <c r="I188" s="134"/>
    </row>
    <row r="189" spans="8:9" ht="14">
      <c r="H189" s="134"/>
      <c r="I189" s="134"/>
    </row>
    <row r="190" spans="8:9" ht="14">
      <c r="H190" s="134"/>
      <c r="I190" s="134"/>
    </row>
    <row r="191" spans="8:9" ht="14">
      <c r="H191" s="134"/>
      <c r="I191" s="134"/>
    </row>
    <row r="192" spans="8:9" ht="14">
      <c r="H192" s="134"/>
      <c r="I192" s="134"/>
    </row>
    <row r="193" spans="8:9" ht="14">
      <c r="H193" s="134"/>
      <c r="I193" s="134"/>
    </row>
    <row r="194" spans="8:9" ht="14">
      <c r="H194" s="134"/>
      <c r="I194" s="134"/>
    </row>
    <row r="195" spans="8:9" ht="14">
      <c r="H195" s="134"/>
      <c r="I195" s="134"/>
    </row>
    <row r="196" spans="8:9" ht="14">
      <c r="H196" s="134"/>
      <c r="I196" s="134"/>
    </row>
    <row r="197" spans="8:9" ht="14">
      <c r="H197" s="134"/>
      <c r="I197" s="134"/>
    </row>
    <row r="198" spans="8:9" ht="14">
      <c r="H198" s="134"/>
      <c r="I198" s="134"/>
    </row>
    <row r="199" spans="8:9" ht="14">
      <c r="H199" s="134"/>
      <c r="I199" s="134"/>
    </row>
    <row r="200" spans="8:9" ht="14">
      <c r="H200" s="134"/>
      <c r="I200" s="134"/>
    </row>
    <row r="201" spans="8:9" ht="14">
      <c r="H201" s="134"/>
      <c r="I201" s="134"/>
    </row>
    <row r="202" spans="8:9" ht="14">
      <c r="H202" s="134"/>
      <c r="I202" s="134"/>
    </row>
    <row r="203" spans="8:9" ht="14">
      <c r="H203" s="134"/>
      <c r="I203" s="134"/>
    </row>
    <row r="204" spans="8:9" ht="14">
      <c r="H204" s="134"/>
      <c r="I204" s="134"/>
    </row>
    <row r="205" spans="8:9" ht="14">
      <c r="H205" s="134"/>
      <c r="I205" s="134"/>
    </row>
    <row r="206" spans="8:9" ht="14">
      <c r="H206" s="134"/>
      <c r="I206" s="134"/>
    </row>
    <row r="207" spans="8:9" ht="14">
      <c r="H207" s="134"/>
      <c r="I207" s="134"/>
    </row>
    <row r="208" spans="8:9" ht="14">
      <c r="H208" s="134"/>
      <c r="I208" s="134"/>
    </row>
    <row r="209" spans="8:9" ht="14">
      <c r="H209" s="134"/>
      <c r="I209" s="134"/>
    </row>
    <row r="210" spans="8:9" ht="14">
      <c r="H210" s="134"/>
      <c r="I210" s="134"/>
    </row>
    <row r="211" spans="8:9" ht="14">
      <c r="H211" s="134"/>
      <c r="I211" s="134"/>
    </row>
    <row r="212" spans="8:9" ht="14">
      <c r="H212" s="134"/>
      <c r="I212" s="134"/>
    </row>
    <row r="213" spans="8:9" ht="14">
      <c r="H213" s="134"/>
      <c r="I213" s="134"/>
    </row>
    <row r="214" spans="8:9" ht="14">
      <c r="H214" s="134"/>
      <c r="I214" s="134"/>
    </row>
    <row r="215" spans="8:9" ht="14">
      <c r="H215" s="134"/>
      <c r="I215" s="134"/>
    </row>
    <row r="216" spans="8:9" ht="14">
      <c r="H216" s="134"/>
      <c r="I216" s="134"/>
    </row>
    <row r="217" spans="8:9" ht="14">
      <c r="H217" s="134"/>
      <c r="I217" s="134"/>
    </row>
    <row r="218" spans="8:9" ht="14">
      <c r="H218" s="134"/>
      <c r="I218" s="134"/>
    </row>
    <row r="219" spans="8:9" ht="14">
      <c r="H219" s="134"/>
      <c r="I219" s="134"/>
    </row>
    <row r="220" spans="8:9" ht="14">
      <c r="H220" s="134"/>
      <c r="I220" s="134"/>
    </row>
    <row r="221" spans="8:9" ht="14">
      <c r="H221" s="134"/>
      <c r="I221" s="134"/>
    </row>
    <row r="222" spans="8:9" ht="14">
      <c r="H222" s="134"/>
      <c r="I222" s="134"/>
    </row>
    <row r="223" spans="8:9" ht="14">
      <c r="H223" s="134"/>
      <c r="I223" s="134"/>
    </row>
    <row r="224" spans="8:9" ht="14">
      <c r="H224" s="134"/>
      <c r="I224" s="134"/>
    </row>
    <row r="225" spans="8:9" ht="14">
      <c r="H225" s="134"/>
      <c r="I225" s="134"/>
    </row>
    <row r="226" spans="8:9" ht="14">
      <c r="H226" s="134"/>
      <c r="I226" s="134"/>
    </row>
    <row r="227" spans="8:9" ht="14">
      <c r="H227" s="134"/>
      <c r="I227" s="134"/>
    </row>
    <row r="228" spans="8:9" ht="14">
      <c r="H228" s="134"/>
      <c r="I228" s="134"/>
    </row>
    <row r="229" spans="8:9" ht="14">
      <c r="H229" s="134"/>
      <c r="I229" s="134"/>
    </row>
    <row r="230" spans="8:9" ht="14">
      <c r="H230" s="134"/>
      <c r="I230" s="134"/>
    </row>
    <row r="231" spans="8:9" ht="14">
      <c r="H231" s="134"/>
      <c r="I231" s="134"/>
    </row>
    <row r="232" spans="8:9" ht="14">
      <c r="H232" s="134"/>
      <c r="I232" s="134"/>
    </row>
    <row r="233" spans="8:9" ht="14">
      <c r="H233" s="134"/>
      <c r="I233" s="134"/>
    </row>
    <row r="234" spans="8:9" ht="14">
      <c r="H234" s="134"/>
      <c r="I234" s="134"/>
    </row>
    <row r="235" spans="8:9" ht="14">
      <c r="H235" s="134"/>
      <c r="I235" s="134"/>
    </row>
    <row r="236" spans="8:9" ht="14">
      <c r="H236" s="134"/>
      <c r="I236" s="134"/>
    </row>
    <row r="237" spans="8:9" ht="14">
      <c r="H237" s="134"/>
      <c r="I237" s="134"/>
    </row>
    <row r="238" spans="8:9" ht="14">
      <c r="H238" s="134"/>
      <c r="I238" s="134"/>
    </row>
    <row r="239" spans="8:9" ht="14">
      <c r="H239" s="134"/>
      <c r="I239" s="134"/>
    </row>
    <row r="240" spans="8:9" ht="14">
      <c r="H240" s="134"/>
      <c r="I240" s="134"/>
    </row>
    <row r="241" spans="8:9" ht="14">
      <c r="H241" s="134"/>
      <c r="I241" s="134"/>
    </row>
    <row r="242" spans="8:9" ht="14">
      <c r="H242" s="134"/>
      <c r="I242" s="134"/>
    </row>
    <row r="243" spans="8:9" ht="14">
      <c r="H243" s="134"/>
      <c r="I243" s="134"/>
    </row>
    <row r="244" spans="8:9" ht="14">
      <c r="H244" s="134"/>
      <c r="I244" s="134"/>
    </row>
    <row r="245" spans="8:9" ht="14">
      <c r="H245" s="134"/>
      <c r="I245" s="134"/>
    </row>
    <row r="246" spans="8:9" ht="14">
      <c r="H246" s="134"/>
      <c r="I246" s="134"/>
    </row>
    <row r="247" spans="8:9" ht="14">
      <c r="H247" s="134"/>
      <c r="I247" s="134"/>
    </row>
    <row r="248" spans="8:9" ht="14">
      <c r="H248" s="134"/>
      <c r="I248" s="134"/>
    </row>
    <row r="249" spans="8:9" ht="14">
      <c r="H249" s="134"/>
      <c r="I249" s="134"/>
    </row>
    <row r="250" spans="8:9" ht="14">
      <c r="H250" s="134"/>
      <c r="I250" s="134"/>
    </row>
    <row r="251" spans="8:9" ht="14">
      <c r="H251" s="134"/>
      <c r="I251" s="134"/>
    </row>
    <row r="252" spans="8:9" ht="14">
      <c r="H252" s="134"/>
      <c r="I252" s="134"/>
    </row>
    <row r="253" spans="8:9" ht="14">
      <c r="H253" s="134"/>
      <c r="I253" s="134"/>
    </row>
    <row r="254" spans="8:9" ht="14">
      <c r="H254" s="134"/>
      <c r="I254" s="134"/>
    </row>
    <row r="255" spans="8:9" ht="14">
      <c r="H255" s="134"/>
      <c r="I255" s="134"/>
    </row>
    <row r="256" spans="8:9" ht="14">
      <c r="H256" s="134"/>
      <c r="I256" s="134"/>
    </row>
    <row r="257" spans="8:9" ht="14">
      <c r="H257" s="134"/>
      <c r="I257" s="134"/>
    </row>
    <row r="258" spans="8:9" ht="14">
      <c r="H258" s="134"/>
      <c r="I258" s="134"/>
    </row>
    <row r="259" spans="8:9" ht="14">
      <c r="H259" s="134"/>
      <c r="I259" s="134"/>
    </row>
    <row r="260" spans="8:9" ht="14">
      <c r="H260" s="134"/>
      <c r="I260" s="134"/>
    </row>
    <row r="261" spans="8:9" ht="14">
      <c r="H261" s="134"/>
      <c r="I261" s="134"/>
    </row>
    <row r="262" spans="8:9" ht="14">
      <c r="H262" s="134"/>
      <c r="I262" s="134"/>
    </row>
    <row r="263" spans="8:9" ht="14">
      <c r="H263" s="134"/>
      <c r="I263" s="134"/>
    </row>
    <row r="264" spans="8:9" ht="14">
      <c r="H264" s="134"/>
      <c r="I264" s="134"/>
    </row>
    <row r="265" spans="8:9" ht="14">
      <c r="H265" s="134"/>
      <c r="I265" s="134"/>
    </row>
    <row r="266" spans="8:9" ht="14">
      <c r="H266" s="134"/>
      <c r="I266" s="134"/>
    </row>
    <row r="267" spans="8:9" ht="14">
      <c r="H267" s="134"/>
      <c r="I267" s="134"/>
    </row>
    <row r="268" spans="8:9" ht="14">
      <c r="H268" s="134"/>
      <c r="I268" s="134"/>
    </row>
    <row r="269" spans="8:9" ht="14">
      <c r="H269" s="134"/>
      <c r="I269" s="134"/>
    </row>
    <row r="270" spans="8:9" ht="14">
      <c r="H270" s="134"/>
      <c r="I270" s="134"/>
    </row>
    <row r="271" spans="8:9" ht="14">
      <c r="H271" s="134"/>
      <c r="I271" s="134"/>
    </row>
    <row r="272" spans="8:9" ht="14">
      <c r="H272" s="134"/>
      <c r="I272" s="134"/>
    </row>
    <row r="273" spans="8:9" ht="14">
      <c r="H273" s="134"/>
      <c r="I273" s="134"/>
    </row>
    <row r="274" spans="8:9" ht="14">
      <c r="H274" s="134"/>
      <c r="I274" s="134"/>
    </row>
    <row r="275" spans="8:9" ht="14">
      <c r="H275" s="134"/>
      <c r="I275" s="134"/>
    </row>
    <row r="276" spans="8:9" ht="14">
      <c r="H276" s="134"/>
      <c r="I276" s="134"/>
    </row>
    <row r="277" spans="8:9" ht="14">
      <c r="H277" s="134"/>
      <c r="I277" s="134"/>
    </row>
    <row r="278" spans="8:9" ht="14">
      <c r="H278" s="134"/>
      <c r="I278" s="134"/>
    </row>
    <row r="279" spans="8:9" ht="14">
      <c r="H279" s="134"/>
      <c r="I279" s="134"/>
    </row>
    <row r="280" spans="8:9" ht="14">
      <c r="H280" s="134"/>
      <c r="I280" s="134"/>
    </row>
    <row r="281" spans="8:9" ht="14">
      <c r="H281" s="134"/>
      <c r="I281" s="134"/>
    </row>
    <row r="282" spans="8:9" ht="14">
      <c r="H282" s="134"/>
      <c r="I282" s="134"/>
    </row>
    <row r="283" spans="8:9" ht="14">
      <c r="H283" s="134"/>
      <c r="I283" s="134"/>
    </row>
    <row r="284" spans="8:9" ht="14">
      <c r="H284" s="134"/>
      <c r="I284" s="134"/>
    </row>
    <row r="285" spans="8:9" ht="14">
      <c r="H285" s="134"/>
      <c r="I285" s="134"/>
    </row>
    <row r="286" spans="8:9" ht="14">
      <c r="H286" s="134"/>
      <c r="I286" s="134"/>
    </row>
    <row r="287" spans="8:9" ht="14">
      <c r="H287" s="134"/>
      <c r="I287" s="134"/>
    </row>
    <row r="288" spans="8:9" ht="14">
      <c r="H288" s="134"/>
      <c r="I288" s="134"/>
    </row>
    <row r="289" spans="8:9" ht="14">
      <c r="H289" s="134"/>
      <c r="I289" s="134"/>
    </row>
    <row r="290" spans="8:9" ht="14">
      <c r="H290" s="134"/>
      <c r="I290" s="134"/>
    </row>
    <row r="291" spans="8:9" ht="14">
      <c r="H291" s="134"/>
      <c r="I291" s="134"/>
    </row>
    <row r="292" spans="8:9" ht="14">
      <c r="H292" s="134"/>
      <c r="I292" s="134"/>
    </row>
    <row r="293" spans="8:9" ht="14">
      <c r="H293" s="134"/>
      <c r="I293" s="134"/>
    </row>
    <row r="294" spans="8:9" ht="14">
      <c r="H294" s="134"/>
      <c r="I294" s="134"/>
    </row>
    <row r="295" spans="8:9" ht="14">
      <c r="H295" s="134"/>
      <c r="I295" s="134"/>
    </row>
    <row r="296" spans="8:9" ht="14">
      <c r="H296" s="134"/>
      <c r="I296" s="134"/>
    </row>
    <row r="297" spans="8:9" ht="14">
      <c r="H297" s="134"/>
      <c r="I297" s="134"/>
    </row>
    <row r="298" spans="8:9" ht="14">
      <c r="H298" s="134"/>
      <c r="I298" s="134"/>
    </row>
    <row r="299" spans="8:9" ht="14">
      <c r="H299" s="134"/>
      <c r="I299" s="134"/>
    </row>
    <row r="300" spans="8:9" ht="14">
      <c r="H300" s="134"/>
      <c r="I300" s="134"/>
    </row>
    <row r="301" spans="8:9" ht="14">
      <c r="H301" s="134"/>
      <c r="I301" s="134"/>
    </row>
    <row r="302" spans="8:9" ht="14">
      <c r="H302" s="134"/>
      <c r="I302" s="134"/>
    </row>
    <row r="303" spans="8:9" ht="14">
      <c r="H303" s="134"/>
      <c r="I303" s="134"/>
    </row>
    <row r="304" spans="8:9" ht="14">
      <c r="H304" s="134"/>
      <c r="I304" s="134"/>
    </row>
    <row r="305" spans="8:9" ht="14">
      <c r="H305" s="134"/>
      <c r="I305" s="134"/>
    </row>
    <row r="306" spans="8:9" ht="14">
      <c r="H306" s="134"/>
      <c r="I306" s="134"/>
    </row>
    <row r="307" spans="8:9" ht="14">
      <c r="H307" s="134"/>
      <c r="I307" s="134"/>
    </row>
    <row r="308" spans="8:9" ht="14">
      <c r="H308" s="134"/>
      <c r="I308" s="134"/>
    </row>
    <row r="309" spans="8:9" ht="14">
      <c r="H309" s="134"/>
      <c r="I309" s="134"/>
    </row>
    <row r="310" spans="8:9" ht="14">
      <c r="H310" s="134"/>
      <c r="I310" s="134"/>
    </row>
    <row r="311" spans="8:9" ht="14">
      <c r="H311" s="134"/>
      <c r="I311" s="134"/>
    </row>
    <row r="312" spans="8:9" ht="14">
      <c r="H312" s="134"/>
      <c r="I312" s="134"/>
    </row>
    <row r="313" spans="8:9" ht="14">
      <c r="H313" s="134"/>
      <c r="I313" s="134"/>
    </row>
    <row r="314" spans="8:9" ht="14">
      <c r="H314" s="134"/>
      <c r="I314" s="134"/>
    </row>
    <row r="315" spans="8:9" ht="14">
      <c r="H315" s="134"/>
      <c r="I315" s="134"/>
    </row>
    <row r="316" spans="8:9" ht="14">
      <c r="H316" s="134"/>
      <c r="I316" s="134"/>
    </row>
    <row r="317" spans="8:9" ht="14">
      <c r="H317" s="134"/>
      <c r="I317" s="134"/>
    </row>
    <row r="318" spans="8:9" ht="14">
      <c r="H318" s="134"/>
      <c r="I318" s="134"/>
    </row>
    <row r="319" spans="8:9" ht="14">
      <c r="H319" s="134"/>
      <c r="I319" s="134"/>
    </row>
    <row r="320" spans="8:9" ht="14">
      <c r="H320" s="134"/>
      <c r="I320" s="134"/>
    </row>
    <row r="321" spans="8:9" ht="14">
      <c r="H321" s="134"/>
      <c r="I321" s="134"/>
    </row>
    <row r="322" spans="8:9" ht="14">
      <c r="H322" s="134"/>
      <c r="I322" s="134"/>
    </row>
    <row r="323" spans="8:9" ht="14">
      <c r="H323" s="134"/>
      <c r="I323" s="134"/>
    </row>
    <row r="324" spans="8:9" ht="14">
      <c r="H324" s="134"/>
      <c r="I324" s="134"/>
    </row>
    <row r="325" spans="8:9" ht="14">
      <c r="H325" s="134"/>
      <c r="I325" s="134"/>
    </row>
    <row r="326" spans="8:9" ht="14">
      <c r="H326" s="134"/>
      <c r="I326" s="134"/>
    </row>
    <row r="327" spans="8:9" ht="14">
      <c r="H327" s="134"/>
      <c r="I327" s="134"/>
    </row>
    <row r="328" spans="8:9" ht="14">
      <c r="H328" s="134"/>
      <c r="I328" s="134"/>
    </row>
    <row r="329" spans="8:9" ht="14">
      <c r="H329" s="134"/>
      <c r="I329" s="134"/>
    </row>
    <row r="330" spans="8:9" ht="14">
      <c r="H330" s="134"/>
      <c r="I330" s="134"/>
    </row>
    <row r="331" spans="8:9" ht="14">
      <c r="H331" s="134"/>
      <c r="I331" s="134"/>
    </row>
    <row r="332" spans="8:9" ht="14">
      <c r="H332" s="134"/>
      <c r="I332" s="134"/>
    </row>
    <row r="333" spans="8:9" ht="14">
      <c r="H333" s="134"/>
      <c r="I333" s="134"/>
    </row>
    <row r="334" spans="8:9" ht="14">
      <c r="H334" s="134"/>
      <c r="I334" s="134"/>
    </row>
    <row r="335" spans="8:9" ht="14">
      <c r="H335" s="134"/>
      <c r="I335" s="134"/>
    </row>
    <row r="336" spans="8:9" ht="14">
      <c r="H336" s="134"/>
      <c r="I336" s="134"/>
    </row>
    <row r="337" spans="8:9" ht="14">
      <c r="H337" s="134"/>
      <c r="I337" s="134"/>
    </row>
    <row r="338" spans="8:9" ht="14">
      <c r="H338" s="134"/>
      <c r="I338" s="134"/>
    </row>
    <row r="339" spans="8:9" ht="14">
      <c r="H339" s="134"/>
      <c r="I339" s="134"/>
    </row>
    <row r="340" spans="8:9" ht="14">
      <c r="H340" s="134"/>
      <c r="I340" s="134"/>
    </row>
    <row r="341" spans="8:9" ht="14">
      <c r="H341" s="134"/>
      <c r="I341" s="134"/>
    </row>
    <row r="342" spans="8:9" ht="14">
      <c r="H342" s="134"/>
      <c r="I342" s="134"/>
    </row>
    <row r="343" spans="8:9" ht="14">
      <c r="H343" s="134"/>
      <c r="I343" s="134"/>
    </row>
    <row r="344" spans="8:9" ht="14">
      <c r="H344" s="134"/>
      <c r="I344" s="134"/>
    </row>
    <row r="345" spans="8:9" ht="14">
      <c r="H345" s="134"/>
      <c r="I345" s="134"/>
    </row>
    <row r="346" spans="8:9" ht="14">
      <c r="H346" s="134"/>
      <c r="I346" s="134"/>
    </row>
    <row r="347" spans="8:9" ht="14">
      <c r="H347" s="134"/>
      <c r="I347" s="134"/>
    </row>
    <row r="348" spans="8:9" ht="14">
      <c r="H348" s="134"/>
      <c r="I348" s="134"/>
    </row>
    <row r="349" spans="8:9" ht="14">
      <c r="H349" s="134"/>
      <c r="I349" s="134"/>
    </row>
    <row r="350" spans="8:9" ht="14">
      <c r="H350" s="134"/>
      <c r="I350" s="134"/>
    </row>
    <row r="351" spans="8:9" ht="14">
      <c r="H351" s="134"/>
      <c r="I351" s="134"/>
    </row>
    <row r="352" spans="8:9" ht="14">
      <c r="H352" s="134"/>
      <c r="I352" s="134"/>
    </row>
    <row r="353" spans="8:9" ht="14">
      <c r="H353" s="134"/>
      <c r="I353" s="134"/>
    </row>
    <row r="354" spans="8:9" ht="14">
      <c r="H354" s="134"/>
      <c r="I354" s="134"/>
    </row>
    <row r="355" spans="8:9" ht="14">
      <c r="H355" s="134"/>
      <c r="I355" s="134"/>
    </row>
    <row r="356" spans="8:9" ht="14">
      <c r="H356" s="134"/>
      <c r="I356" s="134"/>
    </row>
    <row r="357" spans="8:9" ht="14">
      <c r="H357" s="134"/>
      <c r="I357" s="134"/>
    </row>
    <row r="358" spans="8:9" ht="14">
      <c r="H358" s="134"/>
      <c r="I358" s="134"/>
    </row>
    <row r="359" spans="8:9" ht="14">
      <c r="H359" s="134"/>
      <c r="I359" s="134"/>
    </row>
    <row r="360" spans="8:9" ht="14">
      <c r="H360" s="134"/>
      <c r="I360" s="134"/>
    </row>
    <row r="361" spans="8:9" ht="14">
      <c r="H361" s="134"/>
      <c r="I361" s="134"/>
    </row>
    <row r="362" spans="8:9" ht="14">
      <c r="H362" s="134"/>
      <c r="I362" s="134"/>
    </row>
    <row r="363" spans="8:9" ht="14">
      <c r="H363" s="134"/>
      <c r="I363" s="134"/>
    </row>
    <row r="364" spans="8:9" ht="14">
      <c r="H364" s="134"/>
      <c r="I364" s="134"/>
    </row>
    <row r="365" spans="8:9" ht="14">
      <c r="H365" s="134"/>
      <c r="I365" s="134"/>
    </row>
    <row r="366" spans="8:9" ht="14">
      <c r="H366" s="134"/>
      <c r="I366" s="134"/>
    </row>
    <row r="367" spans="8:9" ht="14">
      <c r="H367" s="134"/>
      <c r="I367" s="134"/>
    </row>
    <row r="368" spans="8:9" ht="14">
      <c r="H368" s="134"/>
      <c r="I368" s="134"/>
    </row>
    <row r="369" spans="8:9" ht="14">
      <c r="H369" s="134"/>
      <c r="I369" s="134"/>
    </row>
    <row r="370" spans="8:9" ht="14">
      <c r="H370" s="134"/>
      <c r="I370" s="134"/>
    </row>
    <row r="371" spans="8:9" ht="14">
      <c r="H371" s="134"/>
      <c r="I371" s="134"/>
    </row>
    <row r="372" spans="8:9" ht="14">
      <c r="H372" s="134"/>
      <c r="I372" s="134"/>
    </row>
    <row r="373" spans="8:9" ht="14">
      <c r="H373" s="134"/>
      <c r="I373" s="134"/>
    </row>
    <row r="374" spans="8:9" ht="14">
      <c r="H374" s="134"/>
      <c r="I374" s="134"/>
    </row>
    <row r="375" spans="8:9" ht="14">
      <c r="H375" s="134"/>
      <c r="I375" s="134"/>
    </row>
    <row r="376" spans="8:9" ht="14">
      <c r="H376" s="134"/>
      <c r="I376" s="134"/>
    </row>
    <row r="377" spans="8:9" ht="14">
      <c r="H377" s="134"/>
      <c r="I377" s="134"/>
    </row>
    <row r="378" spans="8:9" ht="14">
      <c r="H378" s="134"/>
      <c r="I378" s="134"/>
    </row>
    <row r="379" spans="8:9" ht="14">
      <c r="H379" s="134"/>
      <c r="I379" s="134"/>
    </row>
    <row r="380" spans="8:9" ht="14">
      <c r="H380" s="134"/>
      <c r="I380" s="134"/>
    </row>
    <row r="381" spans="8:9" ht="14">
      <c r="H381" s="134"/>
      <c r="I381" s="134"/>
    </row>
    <row r="382" spans="8:9" ht="14">
      <c r="H382" s="134"/>
      <c r="I382" s="134"/>
    </row>
    <row r="383" spans="8:9" ht="14">
      <c r="H383" s="134"/>
      <c r="I383" s="134"/>
    </row>
    <row r="384" spans="8:9" ht="14">
      <c r="H384" s="134"/>
      <c r="I384" s="134"/>
    </row>
    <row r="385" spans="8:9" ht="14">
      <c r="H385" s="134"/>
      <c r="I385" s="134"/>
    </row>
    <row r="386" spans="8:9" ht="14">
      <c r="H386" s="134"/>
      <c r="I386" s="134"/>
    </row>
    <row r="387" spans="8:9" ht="14">
      <c r="H387" s="134"/>
      <c r="I387" s="134"/>
    </row>
    <row r="388" spans="8:9" ht="14">
      <c r="H388" s="134"/>
      <c r="I388" s="134"/>
    </row>
    <row r="389" spans="8:9" ht="14">
      <c r="H389" s="134"/>
      <c r="I389" s="134"/>
    </row>
    <row r="390" spans="8:9" ht="14">
      <c r="H390" s="134"/>
      <c r="I390" s="134"/>
    </row>
    <row r="391" spans="8:9" ht="14">
      <c r="H391" s="134"/>
      <c r="I391" s="134"/>
    </row>
    <row r="392" spans="8:9" ht="14">
      <c r="H392" s="134"/>
      <c r="I392" s="134"/>
    </row>
    <row r="393" spans="8:9" ht="14">
      <c r="H393" s="134"/>
      <c r="I393" s="134"/>
    </row>
    <row r="394" spans="8:9" ht="14">
      <c r="H394" s="134"/>
      <c r="I394" s="134"/>
    </row>
    <row r="395" spans="8:9" ht="14">
      <c r="H395" s="134"/>
      <c r="I395" s="134"/>
    </row>
    <row r="396" spans="8:9" ht="14">
      <c r="H396" s="134"/>
      <c r="I396" s="134"/>
    </row>
    <row r="397" spans="8:9" ht="14">
      <c r="H397" s="134"/>
      <c r="I397" s="134"/>
    </row>
    <row r="398" spans="8:9" ht="14">
      <c r="H398" s="134"/>
      <c r="I398" s="134"/>
    </row>
    <row r="399" spans="8:9" ht="14">
      <c r="H399" s="134"/>
      <c r="I399" s="134"/>
    </row>
    <row r="400" spans="8:9" ht="14">
      <c r="H400" s="134"/>
      <c r="I400" s="134"/>
    </row>
    <row r="401" spans="8:9" ht="14">
      <c r="H401" s="134"/>
      <c r="I401" s="134"/>
    </row>
    <row r="402" spans="8:9" ht="14">
      <c r="H402" s="134"/>
      <c r="I402" s="134"/>
    </row>
    <row r="403" spans="8:9" ht="14">
      <c r="H403" s="134"/>
      <c r="I403" s="134"/>
    </row>
    <row r="404" spans="8:9" ht="14">
      <c r="H404" s="134"/>
      <c r="I404" s="134"/>
    </row>
    <row r="405" spans="8:9" ht="14">
      <c r="H405" s="134"/>
      <c r="I405" s="134"/>
    </row>
    <row r="406" spans="8:9" ht="14">
      <c r="H406" s="134"/>
      <c r="I406" s="134"/>
    </row>
    <row r="407" spans="8:9" ht="14">
      <c r="H407" s="134"/>
      <c r="I407" s="134"/>
    </row>
    <row r="408" spans="8:9" ht="14">
      <c r="H408" s="134"/>
      <c r="I408" s="134"/>
    </row>
    <row r="409" spans="8:9" ht="14">
      <c r="H409" s="134"/>
      <c r="I409" s="134"/>
    </row>
    <row r="410" spans="8:9" ht="14">
      <c r="H410" s="134"/>
      <c r="I410" s="134"/>
    </row>
    <row r="411" spans="8:9" ht="14">
      <c r="H411" s="134"/>
      <c r="I411" s="134"/>
    </row>
    <row r="412" spans="8:9" ht="14">
      <c r="H412" s="134"/>
      <c r="I412" s="134"/>
    </row>
    <row r="413" spans="8:9" ht="14">
      <c r="H413" s="134"/>
      <c r="I413" s="134"/>
    </row>
    <row r="414" spans="8:9" ht="14">
      <c r="H414" s="134"/>
      <c r="I414" s="134"/>
    </row>
    <row r="415" spans="8:9" ht="14">
      <c r="H415" s="134"/>
      <c r="I415" s="134"/>
    </row>
    <row r="416" spans="8:9" ht="14">
      <c r="H416" s="134"/>
      <c r="I416" s="134"/>
    </row>
    <row r="417" spans="8:9" ht="14">
      <c r="H417" s="134"/>
      <c r="I417" s="134"/>
    </row>
    <row r="418" spans="8:9" ht="14">
      <c r="H418" s="134"/>
      <c r="I418" s="134"/>
    </row>
    <row r="419" spans="8:9" ht="14">
      <c r="H419" s="134"/>
      <c r="I419" s="134"/>
    </row>
    <row r="420" spans="8:9" ht="14">
      <c r="H420" s="134"/>
      <c r="I420" s="134"/>
    </row>
    <row r="421" spans="8:9" ht="14">
      <c r="H421" s="134"/>
      <c r="I421" s="134"/>
    </row>
    <row r="422" spans="8:9" ht="14">
      <c r="H422" s="134"/>
      <c r="I422" s="134"/>
    </row>
    <row r="423" spans="8:9" ht="14">
      <c r="H423" s="134"/>
      <c r="I423" s="134"/>
    </row>
    <row r="424" spans="8:9" ht="14">
      <c r="H424" s="134"/>
      <c r="I424" s="134"/>
    </row>
    <row r="425" spans="8:9" ht="14">
      <c r="H425" s="134"/>
      <c r="I425" s="134"/>
    </row>
    <row r="426" spans="8:9" ht="14">
      <c r="H426" s="134"/>
      <c r="I426" s="134"/>
    </row>
    <row r="427" spans="8:9" ht="14">
      <c r="H427" s="134"/>
      <c r="I427" s="134"/>
    </row>
    <row r="428" spans="8:9" ht="14">
      <c r="H428" s="134"/>
      <c r="I428" s="134"/>
    </row>
    <row r="429" spans="8:9" ht="14">
      <c r="H429" s="134"/>
      <c r="I429" s="134"/>
    </row>
    <row r="430" spans="8:9" ht="14">
      <c r="H430" s="134"/>
      <c r="I430" s="134"/>
    </row>
    <row r="431" spans="8:9" ht="14">
      <c r="H431" s="134"/>
      <c r="I431" s="134"/>
    </row>
    <row r="432" spans="8:9" ht="14">
      <c r="H432" s="134"/>
      <c r="I432" s="134"/>
    </row>
    <row r="433" spans="8:9" ht="14">
      <c r="H433" s="134"/>
      <c r="I433" s="134"/>
    </row>
    <row r="434" spans="8:9" ht="14">
      <c r="H434" s="134"/>
      <c r="I434" s="134"/>
    </row>
    <row r="435" spans="8:9" ht="14">
      <c r="H435" s="134"/>
      <c r="I435" s="134"/>
    </row>
    <row r="436" spans="8:9" ht="14">
      <c r="H436" s="134"/>
      <c r="I436" s="134"/>
    </row>
    <row r="437" spans="8:9" ht="14">
      <c r="H437" s="134"/>
      <c r="I437" s="134"/>
    </row>
    <row r="438" spans="8:9" ht="14">
      <c r="H438" s="134"/>
      <c r="I438" s="134"/>
    </row>
    <row r="439" spans="8:9" ht="14">
      <c r="H439" s="134"/>
      <c r="I439" s="134"/>
    </row>
    <row r="440" spans="8:9" ht="14">
      <c r="H440" s="134"/>
      <c r="I440" s="134"/>
    </row>
    <row r="441" spans="8:9" ht="14">
      <c r="H441" s="134"/>
      <c r="I441" s="134"/>
    </row>
    <row r="442" spans="8:9" ht="14">
      <c r="H442" s="134"/>
      <c r="I442" s="134"/>
    </row>
    <row r="443" spans="8:9" ht="14">
      <c r="H443" s="134"/>
      <c r="I443" s="134"/>
    </row>
    <row r="444" spans="8:9" ht="14">
      <c r="H444" s="134"/>
      <c r="I444" s="134"/>
    </row>
    <row r="445" spans="8:9" ht="14">
      <c r="H445" s="134"/>
      <c r="I445" s="134"/>
    </row>
    <row r="446" spans="8:9" ht="14">
      <c r="H446" s="134"/>
      <c r="I446" s="134"/>
    </row>
    <row r="447" spans="8:9" ht="14">
      <c r="H447" s="134"/>
      <c r="I447" s="134"/>
    </row>
    <row r="448" spans="8:9" ht="14">
      <c r="H448" s="134"/>
      <c r="I448" s="134"/>
    </row>
    <row r="449" spans="8:9" ht="14">
      <c r="H449" s="134"/>
      <c r="I449" s="134"/>
    </row>
    <row r="450" spans="8:9" ht="14">
      <c r="H450" s="134"/>
      <c r="I450" s="134"/>
    </row>
    <row r="451" spans="8:9" ht="14">
      <c r="H451" s="134"/>
      <c r="I451" s="134"/>
    </row>
    <row r="452" spans="8:9" ht="14">
      <c r="H452" s="134"/>
      <c r="I452" s="134"/>
    </row>
    <row r="453" spans="8:9" ht="14">
      <c r="H453" s="134"/>
      <c r="I453" s="134"/>
    </row>
    <row r="454" spans="8:9" ht="14">
      <c r="H454" s="134"/>
      <c r="I454" s="134"/>
    </row>
    <row r="455" spans="8:9" ht="14">
      <c r="H455" s="134"/>
      <c r="I455" s="134"/>
    </row>
    <row r="456" spans="8:9" ht="14">
      <c r="H456" s="134"/>
      <c r="I456" s="134"/>
    </row>
    <row r="457" spans="8:9" ht="14">
      <c r="H457" s="134"/>
      <c r="I457" s="134"/>
    </row>
    <row r="458" spans="8:9" ht="14">
      <c r="H458" s="134"/>
      <c r="I458" s="134"/>
    </row>
    <row r="459" spans="8:9" ht="14">
      <c r="H459" s="134"/>
      <c r="I459" s="134"/>
    </row>
    <row r="460" spans="8:9" ht="14">
      <c r="H460" s="134"/>
      <c r="I460" s="134"/>
    </row>
    <row r="461" spans="8:9" ht="14">
      <c r="H461" s="134"/>
      <c r="I461" s="134"/>
    </row>
    <row r="462" spans="8:9" ht="14">
      <c r="H462" s="134"/>
      <c r="I462" s="134"/>
    </row>
    <row r="463" spans="8:9" ht="14">
      <c r="H463" s="134"/>
      <c r="I463" s="134"/>
    </row>
    <row r="464" spans="8:9" ht="14">
      <c r="H464" s="134"/>
      <c r="I464" s="134"/>
    </row>
    <row r="465" spans="8:9" ht="14">
      <c r="H465" s="134"/>
      <c r="I465" s="134"/>
    </row>
    <row r="466" spans="8:9" ht="14">
      <c r="H466" s="134"/>
      <c r="I466" s="134"/>
    </row>
    <row r="467" spans="8:9" ht="14">
      <c r="H467" s="134"/>
      <c r="I467" s="134"/>
    </row>
    <row r="468" spans="8:9" ht="14">
      <c r="H468" s="134"/>
      <c r="I468" s="134"/>
    </row>
    <row r="469" spans="8:9" ht="14">
      <c r="H469" s="134"/>
      <c r="I469" s="134"/>
    </row>
    <row r="470" spans="8:9" ht="14">
      <c r="H470" s="134"/>
      <c r="I470" s="134"/>
    </row>
    <row r="471" spans="8:9" ht="14">
      <c r="H471" s="134"/>
      <c r="I471" s="134"/>
    </row>
    <row r="472" spans="8:9" ht="14">
      <c r="H472" s="134"/>
      <c r="I472" s="134"/>
    </row>
    <row r="473" spans="8:9" ht="14">
      <c r="H473" s="134"/>
      <c r="I473" s="134"/>
    </row>
    <row r="474" spans="8:9" ht="14">
      <c r="H474" s="134"/>
      <c r="I474" s="134"/>
    </row>
    <row r="475" spans="8:9" ht="14">
      <c r="H475" s="134"/>
      <c r="I475" s="134"/>
    </row>
    <row r="476" spans="8:9" ht="14">
      <c r="H476" s="134"/>
      <c r="I476" s="134"/>
    </row>
    <row r="477" spans="8:9" ht="14">
      <c r="H477" s="134"/>
      <c r="I477" s="134"/>
    </row>
    <row r="478" spans="8:9" ht="14">
      <c r="H478" s="134"/>
      <c r="I478" s="134"/>
    </row>
    <row r="479" spans="8:9" ht="14">
      <c r="H479" s="134"/>
      <c r="I479" s="134"/>
    </row>
    <row r="480" spans="8:9" ht="14">
      <c r="H480" s="134"/>
      <c r="I480" s="134"/>
    </row>
    <row r="481" spans="8:9" ht="14">
      <c r="H481" s="134"/>
      <c r="I481" s="134"/>
    </row>
    <row r="482" spans="8:9" ht="14">
      <c r="H482" s="134"/>
      <c r="I482" s="134"/>
    </row>
    <row r="483" spans="8:9" ht="14">
      <c r="H483" s="134"/>
      <c r="I483" s="134"/>
    </row>
    <row r="484" spans="8:9" ht="14">
      <c r="H484" s="134"/>
      <c r="I484" s="134"/>
    </row>
    <row r="485" spans="8:9" ht="14">
      <c r="H485" s="134"/>
      <c r="I485" s="134"/>
    </row>
    <row r="486" spans="8:9" ht="14">
      <c r="H486" s="134"/>
      <c r="I486" s="134"/>
    </row>
    <row r="487" spans="8:9" ht="14">
      <c r="H487" s="134"/>
      <c r="I487" s="134"/>
    </row>
    <row r="488" spans="8:9" ht="14">
      <c r="H488" s="134"/>
      <c r="I488" s="134"/>
    </row>
    <row r="489" spans="8:9" ht="14">
      <c r="H489" s="134"/>
      <c r="I489" s="134"/>
    </row>
    <row r="490" spans="8:9" ht="14">
      <c r="H490" s="134"/>
      <c r="I490" s="134"/>
    </row>
    <row r="491" spans="8:9" ht="14">
      <c r="H491" s="134"/>
      <c r="I491" s="134"/>
    </row>
    <row r="492" spans="8:9" ht="14">
      <c r="H492" s="134"/>
      <c r="I492" s="134"/>
    </row>
    <row r="493" spans="8:9" ht="14">
      <c r="H493" s="134"/>
      <c r="I493" s="134"/>
    </row>
    <row r="494" spans="8:9" ht="14">
      <c r="H494" s="134"/>
      <c r="I494" s="134"/>
    </row>
    <row r="495" spans="8:9" ht="14">
      <c r="H495" s="134"/>
      <c r="I495" s="134"/>
    </row>
    <row r="496" spans="8:9" ht="14">
      <c r="H496" s="134"/>
      <c r="I496" s="134"/>
    </row>
    <row r="497" spans="8:9" ht="14">
      <c r="H497" s="134"/>
      <c r="I497" s="134"/>
    </row>
    <row r="498" spans="8:9" ht="14">
      <c r="H498" s="134"/>
      <c r="I498" s="134"/>
    </row>
    <row r="499" spans="8:9" ht="14">
      <c r="H499" s="134"/>
      <c r="I499" s="134"/>
    </row>
    <row r="500" spans="8:9" ht="14">
      <c r="H500" s="134"/>
      <c r="I500" s="134"/>
    </row>
    <row r="501" spans="8:9" ht="14">
      <c r="H501" s="134"/>
      <c r="I501" s="134"/>
    </row>
    <row r="502" spans="8:9" ht="14">
      <c r="H502" s="134"/>
      <c r="I502" s="134"/>
    </row>
    <row r="503" spans="8:9" ht="14">
      <c r="H503" s="134"/>
      <c r="I503" s="134"/>
    </row>
    <row r="504" spans="8:9" ht="14">
      <c r="H504" s="134"/>
      <c r="I504" s="134"/>
    </row>
    <row r="505" spans="8:9" ht="14">
      <c r="H505" s="134"/>
      <c r="I505" s="134"/>
    </row>
    <row r="506" spans="8:9" ht="14">
      <c r="H506" s="134"/>
      <c r="I506" s="134"/>
    </row>
    <row r="507" spans="8:9" ht="14">
      <c r="H507" s="134"/>
      <c r="I507" s="134"/>
    </row>
    <row r="508" spans="8:9" ht="14">
      <c r="H508" s="134"/>
      <c r="I508" s="134"/>
    </row>
    <row r="509" spans="8:9" ht="14">
      <c r="H509" s="134"/>
      <c r="I509" s="134"/>
    </row>
    <row r="510" spans="8:9" ht="14">
      <c r="H510" s="134"/>
      <c r="I510" s="134"/>
    </row>
    <row r="511" spans="8:9" ht="14">
      <c r="H511" s="134"/>
      <c r="I511" s="134"/>
    </row>
    <row r="512" spans="8:9" ht="14">
      <c r="H512" s="134"/>
      <c r="I512" s="134"/>
    </row>
    <row r="513" spans="8:9" ht="14">
      <c r="H513" s="134"/>
      <c r="I513" s="134"/>
    </row>
    <row r="514" spans="8:9" ht="14">
      <c r="H514" s="134"/>
      <c r="I514" s="134"/>
    </row>
    <row r="515" spans="8:9" ht="14">
      <c r="H515" s="134"/>
      <c r="I515" s="134"/>
    </row>
    <row r="516" spans="8:9" ht="14">
      <c r="H516" s="134"/>
      <c r="I516" s="134"/>
    </row>
    <row r="517" spans="8:9" ht="14">
      <c r="H517" s="134"/>
      <c r="I517" s="134"/>
    </row>
    <row r="518" spans="8:9" ht="14">
      <c r="H518" s="134"/>
      <c r="I518" s="134"/>
    </row>
    <row r="519" spans="8:9" ht="14">
      <c r="H519" s="134"/>
      <c r="I519" s="134"/>
    </row>
    <row r="520" spans="8:9" ht="14">
      <c r="H520" s="134"/>
      <c r="I520" s="134"/>
    </row>
    <row r="521" spans="8:9" ht="14">
      <c r="H521" s="134"/>
      <c r="I521" s="134"/>
    </row>
    <row r="522" spans="8:9" ht="14">
      <c r="H522" s="134"/>
      <c r="I522" s="134"/>
    </row>
    <row r="523" spans="8:9" ht="14">
      <c r="H523" s="134"/>
      <c r="I523" s="134"/>
    </row>
    <row r="524" spans="8:9" ht="14">
      <c r="H524" s="134"/>
      <c r="I524" s="134"/>
    </row>
    <row r="525" spans="8:9" ht="14">
      <c r="H525" s="134"/>
      <c r="I525" s="134"/>
    </row>
    <row r="526" spans="8:9" ht="14">
      <c r="H526" s="134"/>
      <c r="I526" s="134"/>
    </row>
    <row r="527" spans="8:9" ht="14">
      <c r="H527" s="134"/>
      <c r="I527" s="134"/>
    </row>
    <row r="528" spans="8:9" ht="14">
      <c r="H528" s="134"/>
      <c r="I528" s="134"/>
    </row>
    <row r="529" spans="8:9" ht="14">
      <c r="H529" s="134"/>
      <c r="I529" s="134"/>
    </row>
    <row r="530" spans="8:9" ht="14">
      <c r="H530" s="134"/>
      <c r="I530" s="134"/>
    </row>
    <row r="531" spans="8:9" ht="14">
      <c r="H531" s="134"/>
      <c r="I531" s="134"/>
    </row>
    <row r="532" spans="8:9" ht="14">
      <c r="H532" s="134"/>
      <c r="I532" s="134"/>
    </row>
    <row r="533" spans="8:9" ht="14">
      <c r="H533" s="134"/>
      <c r="I533" s="134"/>
    </row>
    <row r="534" spans="8:9" ht="14">
      <c r="H534" s="134"/>
      <c r="I534" s="134"/>
    </row>
    <row r="535" spans="8:9" ht="14">
      <c r="H535" s="134"/>
      <c r="I535" s="134"/>
    </row>
    <row r="536" spans="8:9" ht="14">
      <c r="H536" s="134"/>
      <c r="I536" s="134"/>
    </row>
    <row r="537" spans="8:9" ht="14">
      <c r="H537" s="134"/>
      <c r="I537" s="134"/>
    </row>
    <row r="538" spans="8:9" ht="14">
      <c r="H538" s="134"/>
      <c r="I538" s="134"/>
    </row>
    <row r="539" spans="8:9" ht="14">
      <c r="H539" s="134"/>
      <c r="I539" s="134"/>
    </row>
    <row r="540" spans="8:9" ht="14">
      <c r="H540" s="134"/>
      <c r="I540" s="134"/>
    </row>
    <row r="541" spans="8:9" ht="14">
      <c r="H541" s="134"/>
      <c r="I541" s="134"/>
    </row>
    <row r="542" spans="8:9" ht="14">
      <c r="H542" s="134"/>
      <c r="I542" s="134"/>
    </row>
    <row r="543" spans="8:9" ht="14">
      <c r="H543" s="134"/>
      <c r="I543" s="134"/>
    </row>
    <row r="544" spans="8:9" ht="14">
      <c r="H544" s="134"/>
      <c r="I544" s="134"/>
    </row>
    <row r="545" spans="8:9" ht="14">
      <c r="H545" s="134"/>
      <c r="I545" s="134"/>
    </row>
    <row r="546" spans="8:9" ht="14">
      <c r="H546" s="134"/>
      <c r="I546" s="134"/>
    </row>
    <row r="547" spans="8:9" ht="14">
      <c r="H547" s="134"/>
      <c r="I547" s="134"/>
    </row>
    <row r="548" spans="8:9" ht="14">
      <c r="H548" s="134"/>
      <c r="I548" s="134"/>
    </row>
    <row r="549" spans="8:9" ht="14">
      <c r="H549" s="134"/>
      <c r="I549" s="134"/>
    </row>
    <row r="550" spans="8:9" ht="14">
      <c r="H550" s="134"/>
      <c r="I550" s="134"/>
    </row>
    <row r="551" spans="8:9" ht="14">
      <c r="H551" s="134"/>
      <c r="I551" s="134"/>
    </row>
    <row r="552" spans="8:9" ht="14">
      <c r="H552" s="134"/>
      <c r="I552" s="134"/>
    </row>
    <row r="553" spans="8:9" ht="14">
      <c r="H553" s="134"/>
      <c r="I553" s="134"/>
    </row>
    <row r="554" spans="8:9" ht="14">
      <c r="H554" s="134"/>
      <c r="I554" s="134"/>
    </row>
    <row r="555" spans="8:9" ht="14">
      <c r="H555" s="134"/>
      <c r="I555" s="134"/>
    </row>
    <row r="556" spans="8:9" ht="14">
      <c r="H556" s="134"/>
      <c r="I556" s="134"/>
    </row>
    <row r="557" spans="8:9" ht="14">
      <c r="H557" s="134"/>
      <c r="I557" s="134"/>
    </row>
    <row r="558" spans="8:9" ht="14">
      <c r="H558" s="134"/>
      <c r="I558" s="134"/>
    </row>
    <row r="559" spans="8:9" ht="14">
      <c r="H559" s="134"/>
      <c r="I559" s="134"/>
    </row>
    <row r="560" spans="8:9" ht="14">
      <c r="H560" s="134"/>
      <c r="I560" s="134"/>
    </row>
    <row r="561" spans="8:9" ht="14">
      <c r="H561" s="134"/>
      <c r="I561" s="134"/>
    </row>
    <row r="562" spans="8:9" ht="14">
      <c r="H562" s="134"/>
      <c r="I562" s="134"/>
    </row>
    <row r="563" spans="8:9" ht="14">
      <c r="H563" s="134"/>
      <c r="I563" s="134"/>
    </row>
    <row r="564" spans="8:9" ht="14">
      <c r="H564" s="134"/>
      <c r="I564" s="134"/>
    </row>
    <row r="565" spans="8:9" ht="14">
      <c r="H565" s="134"/>
      <c r="I565" s="134"/>
    </row>
    <row r="566" spans="8:9" ht="14">
      <c r="H566" s="134"/>
      <c r="I566" s="134"/>
    </row>
    <row r="567" spans="8:9" ht="14">
      <c r="H567" s="134"/>
      <c r="I567" s="134"/>
    </row>
    <row r="568" spans="8:9" ht="14">
      <c r="H568" s="134"/>
      <c r="I568" s="134"/>
    </row>
    <row r="569" spans="8:9" ht="14">
      <c r="H569" s="134"/>
      <c r="I569" s="134"/>
    </row>
    <row r="570" spans="8:9" ht="14">
      <c r="H570" s="134"/>
      <c r="I570" s="134"/>
    </row>
    <row r="571" spans="8:9" ht="14">
      <c r="H571" s="134"/>
      <c r="I571" s="134"/>
    </row>
    <row r="572" spans="8:9" ht="14">
      <c r="H572" s="134"/>
      <c r="I572" s="134"/>
    </row>
    <row r="573" spans="8:9" ht="14">
      <c r="H573" s="134"/>
      <c r="I573" s="134"/>
    </row>
    <row r="574" spans="8:9" ht="14">
      <c r="H574" s="134"/>
      <c r="I574" s="134"/>
    </row>
    <row r="575" spans="8:9" ht="14">
      <c r="H575" s="134"/>
      <c r="I575" s="134"/>
    </row>
    <row r="576" spans="8:9" ht="14">
      <c r="H576" s="134"/>
      <c r="I576" s="134"/>
    </row>
    <row r="577" spans="8:9" ht="14">
      <c r="H577" s="134"/>
      <c r="I577" s="134"/>
    </row>
    <row r="578" spans="8:9" ht="14">
      <c r="H578" s="134"/>
      <c r="I578" s="134"/>
    </row>
    <row r="579" spans="8:9" ht="14">
      <c r="H579" s="134"/>
      <c r="I579" s="134"/>
    </row>
    <row r="580" spans="8:9" ht="14">
      <c r="H580" s="134"/>
      <c r="I580" s="134"/>
    </row>
    <row r="581" spans="8:9" ht="14">
      <c r="H581" s="134"/>
      <c r="I581" s="134"/>
    </row>
    <row r="582" spans="8:9" ht="14">
      <c r="H582" s="134"/>
      <c r="I582" s="134"/>
    </row>
    <row r="583" spans="8:9" ht="14">
      <c r="H583" s="134"/>
      <c r="I583" s="134"/>
    </row>
    <row r="584" spans="8:9" ht="14">
      <c r="H584" s="134"/>
      <c r="I584" s="134"/>
    </row>
    <row r="585" spans="8:9" ht="14">
      <c r="H585" s="134"/>
      <c r="I585" s="134"/>
    </row>
    <row r="586" spans="8:9" ht="14">
      <c r="H586" s="134"/>
      <c r="I586" s="134"/>
    </row>
    <row r="587" spans="8:9" ht="14">
      <c r="H587" s="134"/>
      <c r="I587" s="134"/>
    </row>
    <row r="588" spans="8:9" ht="14">
      <c r="H588" s="134"/>
      <c r="I588" s="134"/>
    </row>
    <row r="589" spans="8:9" ht="14">
      <c r="H589" s="134"/>
      <c r="I589" s="134"/>
    </row>
    <row r="590" spans="8:9" ht="14">
      <c r="H590" s="134"/>
      <c r="I590" s="134"/>
    </row>
    <row r="591" spans="8:9" ht="14">
      <c r="H591" s="134"/>
      <c r="I591" s="134"/>
    </row>
    <row r="592" spans="8:9" ht="14">
      <c r="H592" s="134"/>
      <c r="I592" s="134"/>
    </row>
    <row r="593" spans="8:9" ht="14">
      <c r="H593" s="134"/>
      <c r="I593" s="134"/>
    </row>
    <row r="594" spans="8:9" ht="14">
      <c r="H594" s="134"/>
      <c r="I594" s="134"/>
    </row>
    <row r="595" spans="8:9" ht="14">
      <c r="H595" s="134"/>
      <c r="I595" s="134"/>
    </row>
    <row r="596" spans="8:9" ht="14">
      <c r="H596" s="134"/>
      <c r="I596" s="134"/>
    </row>
    <row r="597" spans="8:9" ht="14">
      <c r="H597" s="134"/>
      <c r="I597" s="134"/>
    </row>
    <row r="598" spans="8:9" ht="14">
      <c r="H598" s="134"/>
      <c r="I598" s="134"/>
    </row>
    <row r="599" spans="8:9" ht="14">
      <c r="H599" s="134"/>
      <c r="I599" s="134"/>
    </row>
    <row r="600" spans="8:9" ht="14">
      <c r="H600" s="134"/>
      <c r="I600" s="134"/>
    </row>
    <row r="601" spans="8:9" ht="14">
      <c r="H601" s="134"/>
      <c r="I601" s="134"/>
    </row>
    <row r="602" spans="8:9" ht="14">
      <c r="H602" s="134"/>
      <c r="I602" s="134"/>
    </row>
    <row r="603" spans="8:9" ht="14">
      <c r="H603" s="134"/>
      <c r="I603" s="134"/>
    </row>
    <row r="604" spans="8:9" ht="14">
      <c r="H604" s="134"/>
      <c r="I604" s="134"/>
    </row>
    <row r="605" spans="8:9" ht="14">
      <c r="H605" s="134"/>
      <c r="I605" s="134"/>
    </row>
    <row r="606" spans="8:9" ht="14">
      <c r="H606" s="134"/>
      <c r="I606" s="134"/>
    </row>
    <row r="607" spans="8:9" ht="14">
      <c r="H607" s="134"/>
      <c r="I607" s="134"/>
    </row>
    <row r="608" spans="8:9" ht="14">
      <c r="H608" s="134"/>
      <c r="I608" s="134"/>
    </row>
    <row r="609" spans="8:9" ht="14">
      <c r="H609" s="134"/>
      <c r="I609" s="134"/>
    </row>
    <row r="610" spans="8:9" ht="14">
      <c r="H610" s="134"/>
      <c r="I610" s="134"/>
    </row>
    <row r="611" spans="8:9" ht="14">
      <c r="H611" s="134"/>
      <c r="I611" s="134"/>
    </row>
    <row r="612" spans="8:9" ht="14">
      <c r="H612" s="134"/>
      <c r="I612" s="134"/>
    </row>
    <row r="613" spans="8:9" ht="14">
      <c r="H613" s="134"/>
      <c r="I613" s="134"/>
    </row>
    <row r="614" spans="8:9" ht="14">
      <c r="H614" s="134"/>
      <c r="I614" s="134"/>
    </row>
    <row r="615" spans="8:9" ht="14">
      <c r="H615" s="134"/>
      <c r="I615" s="134"/>
    </row>
    <row r="616" spans="8:9" ht="14">
      <c r="H616" s="134"/>
      <c r="I616" s="134"/>
    </row>
    <row r="617" spans="8:9" ht="14">
      <c r="H617" s="134"/>
      <c r="I617" s="134"/>
    </row>
    <row r="618" spans="8:9" ht="14">
      <c r="H618" s="134"/>
      <c r="I618" s="134"/>
    </row>
    <row r="619" spans="8:9" ht="14">
      <c r="H619" s="134"/>
      <c r="I619" s="134"/>
    </row>
    <row r="620" spans="8:9" ht="14">
      <c r="H620" s="134"/>
      <c r="I620" s="134"/>
    </row>
    <row r="621" spans="8:9" ht="14">
      <c r="H621" s="134"/>
      <c r="I621" s="134"/>
    </row>
    <row r="622" spans="8:9" ht="14">
      <c r="H622" s="134"/>
      <c r="I622" s="134"/>
    </row>
    <row r="623" spans="8:9" ht="14">
      <c r="H623" s="134"/>
      <c r="I623" s="134"/>
    </row>
    <row r="624" spans="8:9" ht="14">
      <c r="H624" s="134"/>
      <c r="I624" s="134"/>
    </row>
    <row r="625" spans="8:9" ht="14">
      <c r="H625" s="134"/>
      <c r="I625" s="134"/>
    </row>
    <row r="626" spans="8:9" ht="14">
      <c r="H626" s="134"/>
      <c r="I626" s="134"/>
    </row>
    <row r="627" spans="8:9" ht="14">
      <c r="H627" s="134"/>
      <c r="I627" s="134"/>
    </row>
    <row r="628" spans="8:9" ht="14">
      <c r="H628" s="134"/>
      <c r="I628" s="134"/>
    </row>
    <row r="629" spans="8:9" ht="14">
      <c r="H629" s="134"/>
      <c r="I629" s="134"/>
    </row>
    <row r="630" spans="8:9" ht="14">
      <c r="H630" s="134"/>
      <c r="I630" s="134"/>
    </row>
    <row r="631" spans="8:9" ht="14">
      <c r="H631" s="134"/>
      <c r="I631" s="134"/>
    </row>
    <row r="632" spans="8:9" ht="14">
      <c r="H632" s="134"/>
      <c r="I632" s="134"/>
    </row>
    <row r="633" spans="8:9" ht="14">
      <c r="H633" s="134"/>
      <c r="I633" s="134"/>
    </row>
    <row r="634" spans="8:9" ht="14">
      <c r="H634" s="134"/>
      <c r="I634" s="134"/>
    </row>
    <row r="635" spans="8:9" ht="14">
      <c r="H635" s="134"/>
      <c r="I635" s="134"/>
    </row>
    <row r="636" spans="8:9" ht="14">
      <c r="H636" s="134"/>
      <c r="I636" s="134"/>
    </row>
    <row r="637" spans="8:9" ht="14">
      <c r="H637" s="134"/>
      <c r="I637" s="134"/>
    </row>
    <row r="638" spans="8:9" ht="14">
      <c r="H638" s="134"/>
      <c r="I638" s="134"/>
    </row>
    <row r="639" spans="8:9" ht="14">
      <c r="H639" s="134"/>
      <c r="I639" s="134"/>
    </row>
    <row r="640" spans="8:9" ht="14">
      <c r="H640" s="134"/>
      <c r="I640" s="134"/>
    </row>
    <row r="641" spans="8:9" ht="14">
      <c r="H641" s="134"/>
      <c r="I641" s="134"/>
    </row>
    <row r="642" spans="8:9" ht="14">
      <c r="H642" s="134"/>
      <c r="I642" s="134"/>
    </row>
    <row r="643" spans="8:9" ht="14">
      <c r="H643" s="134"/>
      <c r="I643" s="134"/>
    </row>
    <row r="644" spans="8:9" ht="14">
      <c r="H644" s="134"/>
      <c r="I644" s="134"/>
    </row>
    <row r="645" spans="8:9" ht="14">
      <c r="H645" s="134"/>
      <c r="I645" s="134"/>
    </row>
    <row r="646" spans="8:9" ht="14">
      <c r="H646" s="134"/>
      <c r="I646" s="134"/>
    </row>
    <row r="647" spans="8:9" ht="14">
      <c r="H647" s="134"/>
      <c r="I647" s="134"/>
    </row>
    <row r="648" spans="8:9" ht="14">
      <c r="H648" s="134"/>
      <c r="I648" s="134"/>
    </row>
    <row r="649" spans="8:9" ht="14">
      <c r="H649" s="134"/>
      <c r="I649" s="134"/>
    </row>
    <row r="650" spans="8:9" ht="14">
      <c r="H650" s="134"/>
      <c r="I650" s="134"/>
    </row>
    <row r="651" spans="8:9" ht="14">
      <c r="H651" s="134"/>
      <c r="I651" s="134"/>
    </row>
    <row r="652" spans="8:9" ht="14">
      <c r="H652" s="134"/>
      <c r="I652" s="134"/>
    </row>
    <row r="653" spans="8:9" ht="14">
      <c r="H653" s="134"/>
      <c r="I653" s="134"/>
    </row>
    <row r="654" spans="8:9" ht="14">
      <c r="H654" s="134"/>
      <c r="I654" s="134"/>
    </row>
    <row r="655" spans="8:9" ht="14">
      <c r="H655" s="134"/>
      <c r="I655" s="134"/>
    </row>
    <row r="656" spans="8:9" ht="14">
      <c r="H656" s="134"/>
      <c r="I656" s="134"/>
    </row>
    <row r="657" spans="8:9" ht="14">
      <c r="H657" s="134"/>
      <c r="I657" s="134"/>
    </row>
    <row r="658" spans="8:9" ht="14">
      <c r="H658" s="134"/>
      <c r="I658" s="134"/>
    </row>
    <row r="659" spans="8:9" ht="14">
      <c r="H659" s="134"/>
      <c r="I659" s="134"/>
    </row>
    <row r="660" spans="8:9" ht="14">
      <c r="H660" s="134"/>
      <c r="I660" s="134"/>
    </row>
    <row r="661" spans="8:9" ht="14">
      <c r="H661" s="134"/>
      <c r="I661" s="134"/>
    </row>
    <row r="662" spans="8:9" ht="14">
      <c r="H662" s="134"/>
      <c r="I662" s="134"/>
    </row>
    <row r="663" spans="8:9" ht="14">
      <c r="H663" s="134"/>
      <c r="I663" s="134"/>
    </row>
    <row r="664" spans="8:9" ht="14">
      <c r="H664" s="134"/>
      <c r="I664" s="134"/>
    </row>
    <row r="665" spans="8:9" ht="14">
      <c r="H665" s="134"/>
      <c r="I665" s="134"/>
    </row>
    <row r="666" spans="8:9" ht="14">
      <c r="H666" s="134"/>
      <c r="I666" s="134"/>
    </row>
    <row r="667" spans="8:9" ht="14">
      <c r="H667" s="134"/>
      <c r="I667" s="134"/>
    </row>
    <row r="668" spans="8:9" ht="14">
      <c r="H668" s="134"/>
      <c r="I668" s="134"/>
    </row>
    <row r="669" spans="8:9" ht="14">
      <c r="H669" s="134"/>
      <c r="I669" s="134"/>
    </row>
    <row r="670" spans="8:9" ht="14">
      <c r="H670" s="134"/>
      <c r="I670" s="134"/>
    </row>
    <row r="671" spans="8:9" ht="14">
      <c r="H671" s="134"/>
      <c r="I671" s="134"/>
    </row>
    <row r="672" spans="8:9" ht="14">
      <c r="H672" s="134"/>
      <c r="I672" s="134"/>
    </row>
    <row r="673" spans="8:9" ht="14">
      <c r="H673" s="134"/>
      <c r="I673" s="134"/>
    </row>
    <row r="674" spans="8:9" ht="14">
      <c r="H674" s="134"/>
      <c r="I674" s="134"/>
    </row>
    <row r="675" spans="8:9" ht="14">
      <c r="H675" s="134"/>
      <c r="I675" s="134"/>
    </row>
    <row r="676" spans="8:9" ht="14">
      <c r="H676" s="134"/>
      <c r="I676" s="134"/>
    </row>
    <row r="677" spans="8:9" ht="14">
      <c r="H677" s="134"/>
      <c r="I677" s="134"/>
    </row>
    <row r="678" spans="8:9" ht="14">
      <c r="H678" s="134"/>
      <c r="I678" s="134"/>
    </row>
    <row r="679" spans="8:9" ht="14">
      <c r="H679" s="134"/>
      <c r="I679" s="134"/>
    </row>
    <row r="680" spans="8:9" ht="14">
      <c r="H680" s="134"/>
      <c r="I680" s="134"/>
    </row>
    <row r="681" spans="8:9" ht="14">
      <c r="H681" s="134"/>
      <c r="I681" s="134"/>
    </row>
    <row r="682" spans="8:9" ht="14">
      <c r="H682" s="134"/>
      <c r="I682" s="134"/>
    </row>
    <row r="683" spans="8:9" ht="14">
      <c r="H683" s="134"/>
      <c r="I683" s="134"/>
    </row>
    <row r="684" spans="8:9" ht="14">
      <c r="H684" s="134"/>
      <c r="I684" s="134"/>
    </row>
    <row r="685" spans="8:9" ht="14">
      <c r="H685" s="134"/>
      <c r="I685" s="134"/>
    </row>
    <row r="686" spans="8:9" ht="14">
      <c r="H686" s="134"/>
      <c r="I686" s="134"/>
    </row>
    <row r="687" spans="8:9" ht="14">
      <c r="H687" s="134"/>
      <c r="I687" s="134"/>
    </row>
    <row r="688" spans="8:9" ht="14">
      <c r="H688" s="134"/>
      <c r="I688" s="134"/>
    </row>
    <row r="689" spans="8:9" ht="14">
      <c r="H689" s="134"/>
      <c r="I689" s="134"/>
    </row>
    <row r="690" spans="8:9" ht="14">
      <c r="H690" s="134"/>
      <c r="I690" s="134"/>
    </row>
    <row r="691" spans="8:9" ht="14">
      <c r="H691" s="134"/>
      <c r="I691" s="134"/>
    </row>
    <row r="692" spans="8:9" ht="14">
      <c r="H692" s="134"/>
      <c r="I692" s="134"/>
    </row>
    <row r="693" spans="8:9" ht="14">
      <c r="H693" s="134"/>
      <c r="I693" s="134"/>
    </row>
    <row r="694" spans="8:9" ht="14">
      <c r="H694" s="134"/>
      <c r="I694" s="134"/>
    </row>
    <row r="695" spans="8:9" ht="14">
      <c r="H695" s="134"/>
      <c r="I695" s="134"/>
    </row>
    <row r="696" spans="8:9" ht="14">
      <c r="H696" s="134"/>
      <c r="I696" s="134"/>
    </row>
    <row r="697" spans="8:9" ht="14">
      <c r="H697" s="134"/>
      <c r="I697" s="134"/>
    </row>
    <row r="698" spans="8:9" ht="14">
      <c r="H698" s="134"/>
      <c r="I698" s="134"/>
    </row>
    <row r="699" spans="8:9" ht="14">
      <c r="H699" s="134"/>
      <c r="I699" s="134"/>
    </row>
    <row r="700" spans="8:9" ht="14">
      <c r="H700" s="134"/>
      <c r="I700" s="134"/>
    </row>
    <row r="701" spans="8:9" ht="14">
      <c r="H701" s="134"/>
      <c r="I701" s="134"/>
    </row>
    <row r="702" spans="8:9" ht="14">
      <c r="H702" s="134"/>
      <c r="I702" s="134"/>
    </row>
    <row r="703" spans="8:9" ht="14">
      <c r="H703" s="134"/>
      <c r="I703" s="134"/>
    </row>
    <row r="704" spans="8:9" ht="14">
      <c r="H704" s="134"/>
      <c r="I704" s="134"/>
    </row>
    <row r="705" spans="8:9" ht="14">
      <c r="H705" s="134"/>
      <c r="I705" s="134"/>
    </row>
    <row r="706" spans="8:9" ht="14">
      <c r="H706" s="134"/>
      <c r="I706" s="134"/>
    </row>
    <row r="707" spans="8:9" ht="14">
      <c r="H707" s="134"/>
      <c r="I707" s="134"/>
    </row>
    <row r="708" spans="8:9" ht="14">
      <c r="H708" s="134"/>
      <c r="I708" s="134"/>
    </row>
    <row r="709" spans="8:9" ht="14">
      <c r="H709" s="134"/>
      <c r="I709" s="134"/>
    </row>
    <row r="710" spans="8:9" ht="14">
      <c r="H710" s="134"/>
      <c r="I710" s="134"/>
    </row>
    <row r="711" spans="8:9" ht="14">
      <c r="H711" s="134"/>
      <c r="I711" s="134"/>
    </row>
    <row r="712" spans="8:9" ht="14">
      <c r="H712" s="134"/>
      <c r="I712" s="134"/>
    </row>
    <row r="713" spans="8:9" ht="14">
      <c r="H713" s="134"/>
      <c r="I713" s="134"/>
    </row>
    <row r="714" spans="8:9" ht="14">
      <c r="H714" s="134"/>
      <c r="I714" s="134"/>
    </row>
    <row r="715" spans="8:9" ht="14">
      <c r="H715" s="134"/>
      <c r="I715" s="134"/>
    </row>
    <row r="716" spans="8:9" ht="14">
      <c r="H716" s="134"/>
      <c r="I716" s="134"/>
    </row>
    <row r="717" spans="8:9" ht="14">
      <c r="H717" s="134"/>
      <c r="I717" s="134"/>
    </row>
    <row r="718" spans="8:9" ht="14">
      <c r="H718" s="134"/>
      <c r="I718" s="134"/>
    </row>
    <row r="719" spans="8:9" ht="14">
      <c r="H719" s="134"/>
      <c r="I719" s="134"/>
    </row>
    <row r="720" spans="8:9" ht="14">
      <c r="H720" s="134"/>
      <c r="I720" s="134"/>
    </row>
    <row r="721" spans="8:9" ht="14">
      <c r="H721" s="134"/>
      <c r="I721" s="134"/>
    </row>
    <row r="722" spans="8:9" ht="14">
      <c r="H722" s="134"/>
      <c r="I722" s="134"/>
    </row>
    <row r="723" spans="8:9" ht="14">
      <c r="H723" s="134"/>
      <c r="I723" s="134"/>
    </row>
    <row r="724" spans="8:9" ht="14">
      <c r="H724" s="134"/>
      <c r="I724" s="134"/>
    </row>
    <row r="725" spans="8:9" ht="14">
      <c r="H725" s="134"/>
      <c r="I725" s="134"/>
    </row>
    <row r="726" spans="8:9" ht="14">
      <c r="H726" s="134"/>
      <c r="I726" s="134"/>
    </row>
    <row r="727" spans="8:9" ht="14">
      <c r="H727" s="134"/>
      <c r="I727" s="134"/>
    </row>
    <row r="728" spans="8:9" ht="14">
      <c r="H728" s="134"/>
      <c r="I728" s="134"/>
    </row>
    <row r="729" spans="8:9" ht="14">
      <c r="H729" s="134"/>
      <c r="I729" s="134"/>
    </row>
    <row r="730" spans="8:9" ht="14">
      <c r="H730" s="134"/>
      <c r="I730" s="134"/>
    </row>
    <row r="731" spans="8:9" ht="14">
      <c r="H731" s="134"/>
      <c r="I731" s="134"/>
    </row>
    <row r="732" spans="8:9" ht="14">
      <c r="H732" s="134"/>
      <c r="I732" s="134"/>
    </row>
    <row r="733" spans="8:9" ht="14">
      <c r="H733" s="134"/>
      <c r="I733" s="134"/>
    </row>
    <row r="734" spans="8:9" ht="14">
      <c r="H734" s="134"/>
      <c r="I734" s="134"/>
    </row>
    <row r="735" spans="8:9" ht="14">
      <c r="H735" s="134"/>
      <c r="I735" s="134"/>
    </row>
    <row r="736" spans="8:9" ht="14">
      <c r="H736" s="134"/>
      <c r="I736" s="134"/>
    </row>
    <row r="737" spans="8:9" ht="14">
      <c r="H737" s="134"/>
      <c r="I737" s="134"/>
    </row>
    <row r="738" spans="8:9" ht="14">
      <c r="H738" s="134"/>
      <c r="I738" s="134"/>
    </row>
    <row r="739" spans="8:9" ht="14">
      <c r="H739" s="134"/>
      <c r="I739" s="134"/>
    </row>
    <row r="740" spans="8:9" ht="14">
      <c r="H740" s="134"/>
      <c r="I740" s="134"/>
    </row>
    <row r="741" spans="8:9" ht="14">
      <c r="H741" s="134"/>
      <c r="I741" s="134"/>
    </row>
    <row r="742" spans="8:9" ht="14">
      <c r="H742" s="134"/>
      <c r="I742" s="134"/>
    </row>
    <row r="743" spans="8:9" ht="14">
      <c r="H743" s="134"/>
      <c r="I743" s="134"/>
    </row>
    <row r="744" spans="8:9" ht="14">
      <c r="H744" s="134"/>
      <c r="I744" s="134"/>
    </row>
    <row r="745" spans="8:9" ht="14">
      <c r="H745" s="134"/>
      <c r="I745" s="134"/>
    </row>
    <row r="746" spans="8:9" ht="14">
      <c r="H746" s="134"/>
      <c r="I746" s="134"/>
    </row>
    <row r="747" spans="8:9" ht="14">
      <c r="H747" s="134"/>
      <c r="I747" s="134"/>
    </row>
    <row r="748" spans="8:9" ht="14">
      <c r="H748" s="134"/>
      <c r="I748" s="134"/>
    </row>
    <row r="749" spans="8:9" ht="14">
      <c r="H749" s="134"/>
      <c r="I749" s="134"/>
    </row>
    <row r="750" spans="8:9" ht="14">
      <c r="H750" s="134"/>
      <c r="I750" s="134"/>
    </row>
    <row r="751" spans="8:9" ht="14">
      <c r="H751" s="134"/>
      <c r="I751" s="134"/>
    </row>
    <row r="752" spans="8:9" ht="14">
      <c r="H752" s="134"/>
      <c r="I752" s="134"/>
    </row>
    <row r="753" spans="8:9" ht="14">
      <c r="H753" s="134"/>
      <c r="I753" s="134"/>
    </row>
    <row r="754" spans="8:9" ht="14">
      <c r="H754" s="134"/>
      <c r="I754" s="134"/>
    </row>
    <row r="755" spans="8:9" ht="14">
      <c r="H755" s="134"/>
      <c r="I755" s="134"/>
    </row>
    <row r="756" spans="8:9" ht="14">
      <c r="H756" s="134"/>
      <c r="I756" s="134"/>
    </row>
    <row r="757" spans="8:9" ht="14">
      <c r="H757" s="134"/>
      <c r="I757" s="134"/>
    </row>
    <row r="758" spans="8:9" ht="14">
      <c r="H758" s="134"/>
      <c r="I758" s="134"/>
    </row>
    <row r="759" spans="8:9" ht="14">
      <c r="H759" s="134"/>
      <c r="I759" s="134"/>
    </row>
    <row r="760" spans="8:9" ht="14">
      <c r="H760" s="134"/>
      <c r="I760" s="134"/>
    </row>
    <row r="761" spans="8:9" ht="14">
      <c r="H761" s="134"/>
      <c r="I761" s="134"/>
    </row>
    <row r="762" spans="8:9" ht="14">
      <c r="H762" s="134"/>
      <c r="I762" s="134"/>
    </row>
    <row r="763" spans="8:9" ht="14">
      <c r="H763" s="134"/>
      <c r="I763" s="134"/>
    </row>
    <row r="764" spans="8:9" ht="14">
      <c r="H764" s="134"/>
      <c r="I764" s="134"/>
    </row>
    <row r="765" spans="8:9" ht="14">
      <c r="H765" s="134"/>
      <c r="I765" s="134"/>
    </row>
    <row r="766" spans="8:9" ht="14">
      <c r="H766" s="134"/>
      <c r="I766" s="134"/>
    </row>
    <row r="767" spans="8:9" ht="14">
      <c r="H767" s="134"/>
      <c r="I767" s="134"/>
    </row>
    <row r="768" spans="8:9" ht="14">
      <c r="H768" s="134"/>
      <c r="I768" s="134"/>
    </row>
    <row r="769" spans="8:9" ht="14">
      <c r="H769" s="134"/>
      <c r="I769" s="134"/>
    </row>
    <row r="770" spans="8:9" ht="14">
      <c r="H770" s="134"/>
      <c r="I770" s="134"/>
    </row>
    <row r="771" spans="8:9" ht="14">
      <c r="H771" s="134"/>
      <c r="I771" s="134"/>
    </row>
    <row r="772" spans="8:9" ht="14">
      <c r="H772" s="134"/>
      <c r="I772" s="134"/>
    </row>
    <row r="773" spans="8:9" ht="14">
      <c r="H773" s="134"/>
      <c r="I773" s="134"/>
    </row>
    <row r="774" spans="8:9" ht="14">
      <c r="H774" s="134"/>
      <c r="I774" s="134"/>
    </row>
    <row r="775" spans="8:9" ht="14">
      <c r="H775" s="134"/>
      <c r="I775" s="134"/>
    </row>
    <row r="776" spans="8:9" ht="14">
      <c r="H776" s="134"/>
      <c r="I776" s="134"/>
    </row>
    <row r="777" spans="8:9" ht="14">
      <c r="H777" s="134"/>
      <c r="I777" s="134"/>
    </row>
    <row r="778" spans="8:9" ht="14">
      <c r="H778" s="134"/>
      <c r="I778" s="134"/>
    </row>
    <row r="779" spans="8:9" ht="14">
      <c r="H779" s="134"/>
      <c r="I779" s="134"/>
    </row>
    <row r="780" spans="8:9" ht="14">
      <c r="H780" s="134"/>
      <c r="I780" s="134"/>
    </row>
    <row r="781" spans="8:9" ht="14">
      <c r="H781" s="134"/>
      <c r="I781" s="134"/>
    </row>
    <row r="782" spans="8:9" ht="14">
      <c r="H782" s="134"/>
      <c r="I782" s="134"/>
    </row>
    <row r="783" spans="8:9" ht="14">
      <c r="H783" s="134"/>
      <c r="I783" s="134"/>
    </row>
    <row r="784" spans="8:9" ht="14">
      <c r="H784" s="134"/>
      <c r="I784" s="134"/>
    </row>
    <row r="785" spans="8:9" ht="14">
      <c r="H785" s="134"/>
      <c r="I785" s="134"/>
    </row>
    <row r="786" spans="8:9" ht="14">
      <c r="H786" s="134"/>
      <c r="I786" s="134"/>
    </row>
    <row r="787" spans="8:9" ht="14">
      <c r="H787" s="134"/>
      <c r="I787" s="134"/>
    </row>
    <row r="788" spans="8:9" ht="14">
      <c r="H788" s="134"/>
      <c r="I788" s="134"/>
    </row>
    <row r="789" spans="8:9" ht="14">
      <c r="H789" s="134"/>
      <c r="I789" s="134"/>
    </row>
    <row r="790" spans="8:9" ht="14">
      <c r="H790" s="134"/>
      <c r="I790" s="134"/>
    </row>
    <row r="791" spans="8:9" ht="14">
      <c r="H791" s="134"/>
      <c r="I791" s="134"/>
    </row>
    <row r="792" spans="8:9" ht="14">
      <c r="H792" s="134"/>
      <c r="I792" s="134"/>
    </row>
    <row r="793" spans="8:9" ht="14">
      <c r="H793" s="134"/>
      <c r="I793" s="134"/>
    </row>
    <row r="794" spans="8:9" ht="14">
      <c r="H794" s="134"/>
      <c r="I794" s="134"/>
    </row>
    <row r="795" spans="8:9" ht="14">
      <c r="H795" s="134"/>
      <c r="I795" s="134"/>
    </row>
    <row r="796" spans="8:9" ht="14">
      <c r="H796" s="134"/>
      <c r="I796" s="134"/>
    </row>
    <row r="797" spans="8:9" ht="14">
      <c r="H797" s="134"/>
      <c r="I797" s="134"/>
    </row>
    <row r="798" spans="8:9" ht="14">
      <c r="H798" s="134"/>
      <c r="I798" s="134"/>
    </row>
    <row r="799" spans="8:9" ht="14">
      <c r="H799" s="134"/>
      <c r="I799" s="134"/>
    </row>
    <row r="800" spans="8:9" ht="14">
      <c r="H800" s="134"/>
      <c r="I800" s="134"/>
    </row>
    <row r="801" spans="8:9" ht="14">
      <c r="H801" s="134"/>
      <c r="I801" s="134"/>
    </row>
    <row r="802" spans="8:9" ht="14">
      <c r="H802" s="134"/>
      <c r="I802" s="134"/>
    </row>
    <row r="803" spans="8:9" ht="14">
      <c r="H803" s="134"/>
      <c r="I803" s="134"/>
    </row>
    <row r="804" spans="8:9" ht="14">
      <c r="H804" s="134"/>
      <c r="I804" s="134"/>
    </row>
    <row r="805" spans="8:9" ht="14">
      <c r="H805" s="134"/>
      <c r="I805" s="134"/>
    </row>
    <row r="806" spans="8:9" ht="14">
      <c r="H806" s="134"/>
      <c r="I806" s="134"/>
    </row>
    <row r="807" spans="8:9" ht="14">
      <c r="H807" s="134"/>
      <c r="I807" s="134"/>
    </row>
    <row r="808" spans="8:9" ht="14">
      <c r="H808" s="134"/>
      <c r="I808" s="134"/>
    </row>
    <row r="809" spans="8:9" ht="14">
      <c r="H809" s="134"/>
      <c r="I809" s="134"/>
    </row>
    <row r="810" spans="8:9" ht="14">
      <c r="H810" s="134"/>
      <c r="I810" s="134"/>
    </row>
    <row r="811" spans="8:9" ht="14">
      <c r="H811" s="134"/>
      <c r="I811" s="134"/>
    </row>
    <row r="812" spans="8:9" ht="14">
      <c r="H812" s="134"/>
      <c r="I812" s="134"/>
    </row>
    <row r="813" spans="8:9" ht="14">
      <c r="H813" s="134"/>
      <c r="I813" s="134"/>
    </row>
    <row r="814" spans="8:9" ht="14">
      <c r="H814" s="134"/>
      <c r="I814" s="134"/>
    </row>
    <row r="815" spans="8:9" ht="14">
      <c r="H815" s="134"/>
      <c r="I815" s="134"/>
    </row>
    <row r="816" spans="8:9" ht="14">
      <c r="H816" s="134"/>
      <c r="I816" s="134"/>
    </row>
    <row r="817" spans="8:9" ht="14">
      <c r="H817" s="134"/>
      <c r="I817" s="134"/>
    </row>
    <row r="818" spans="8:9" ht="14">
      <c r="H818" s="134"/>
      <c r="I818" s="134"/>
    </row>
    <row r="819" spans="8:9" ht="14">
      <c r="H819" s="134"/>
      <c r="I819" s="134"/>
    </row>
    <row r="820" spans="8:9" ht="14">
      <c r="H820" s="134"/>
      <c r="I820" s="134"/>
    </row>
    <row r="821" spans="8:9" ht="14">
      <c r="H821" s="134"/>
      <c r="I821" s="134"/>
    </row>
    <row r="822" spans="8:9" ht="14">
      <c r="H822" s="134"/>
      <c r="I822" s="134"/>
    </row>
    <row r="823" spans="8:9" ht="14">
      <c r="H823" s="134"/>
      <c r="I823" s="134"/>
    </row>
    <row r="824" spans="8:9" ht="14">
      <c r="H824" s="134"/>
      <c r="I824" s="134"/>
    </row>
    <row r="825" spans="8:9" ht="14">
      <c r="H825" s="134"/>
      <c r="I825" s="134"/>
    </row>
    <row r="826" spans="8:9" ht="14">
      <c r="H826" s="134"/>
      <c r="I826" s="134"/>
    </row>
    <row r="827" spans="8:9" ht="14">
      <c r="H827" s="134"/>
      <c r="I827" s="134"/>
    </row>
    <row r="828" spans="8:9" ht="14">
      <c r="H828" s="134"/>
      <c r="I828" s="134"/>
    </row>
    <row r="829" spans="8:9" ht="14">
      <c r="H829" s="134"/>
      <c r="I829" s="134"/>
    </row>
    <row r="830" spans="8:9" ht="14">
      <c r="H830" s="134"/>
      <c r="I830" s="134"/>
    </row>
    <row r="831" spans="8:9" ht="14">
      <c r="H831" s="134"/>
      <c r="I831" s="134"/>
    </row>
    <row r="832" spans="8:9" ht="14">
      <c r="H832" s="134"/>
      <c r="I832" s="134"/>
    </row>
    <row r="833" spans="8:9" ht="14">
      <c r="H833" s="134"/>
      <c r="I833" s="134"/>
    </row>
    <row r="834" spans="8:9" ht="14">
      <c r="H834" s="134"/>
      <c r="I834" s="134"/>
    </row>
    <row r="835" spans="8:9" ht="14">
      <c r="H835" s="134"/>
      <c r="I835" s="134"/>
    </row>
    <row r="836" spans="8:9" ht="14">
      <c r="H836" s="134"/>
      <c r="I836" s="134"/>
    </row>
    <row r="837" spans="8:9" ht="14">
      <c r="H837" s="134"/>
      <c r="I837" s="134"/>
    </row>
    <row r="838" spans="8:9" ht="14">
      <c r="H838" s="134"/>
      <c r="I838" s="134"/>
    </row>
    <row r="839" spans="8:9" ht="14">
      <c r="H839" s="134"/>
      <c r="I839" s="134"/>
    </row>
    <row r="840" spans="8:9" ht="14">
      <c r="H840" s="134"/>
      <c r="I840" s="134"/>
    </row>
    <row r="841" spans="8:9" ht="14">
      <c r="H841" s="134"/>
      <c r="I841" s="134"/>
    </row>
    <row r="842" spans="8:9" ht="14">
      <c r="H842" s="134"/>
      <c r="I842" s="134"/>
    </row>
    <row r="843" spans="8:9" ht="14">
      <c r="H843" s="134"/>
      <c r="I843" s="134"/>
    </row>
    <row r="844" spans="8:9" ht="14">
      <c r="H844" s="134"/>
      <c r="I844" s="134"/>
    </row>
    <row r="845" spans="8:9" ht="14">
      <c r="H845" s="134"/>
      <c r="I845" s="134"/>
    </row>
    <row r="846" spans="8:9" ht="14">
      <c r="H846" s="134"/>
      <c r="I846" s="134"/>
    </row>
    <row r="847" spans="8:9" ht="14">
      <c r="H847" s="134"/>
      <c r="I847" s="134"/>
    </row>
    <row r="848" spans="8:9" ht="14">
      <c r="H848" s="134"/>
      <c r="I848" s="134"/>
    </row>
    <row r="849" spans="8:9" ht="14">
      <c r="H849" s="134"/>
      <c r="I849" s="134"/>
    </row>
    <row r="850" spans="8:9" ht="14">
      <c r="H850" s="134"/>
      <c r="I850" s="134"/>
    </row>
    <row r="851" spans="8:9" ht="14">
      <c r="H851" s="134"/>
      <c r="I851" s="134"/>
    </row>
    <row r="852" spans="8:9" ht="14">
      <c r="H852" s="134"/>
      <c r="I852" s="134"/>
    </row>
    <row r="853" spans="8:9" ht="14">
      <c r="H853" s="134"/>
      <c r="I853" s="134"/>
    </row>
    <row r="854" spans="8:9" ht="14">
      <c r="H854" s="134"/>
      <c r="I854" s="134"/>
    </row>
    <row r="855" spans="8:9" ht="14">
      <c r="H855" s="134"/>
      <c r="I855" s="134"/>
    </row>
    <row r="856" spans="8:9" ht="14">
      <c r="H856" s="134"/>
      <c r="I856" s="134"/>
    </row>
    <row r="857" spans="8:9" ht="14">
      <c r="H857" s="134"/>
      <c r="I857" s="134"/>
    </row>
    <row r="858" spans="8:9" ht="14">
      <c r="H858" s="134"/>
      <c r="I858" s="134"/>
    </row>
    <row r="859" spans="8:9" ht="14">
      <c r="H859" s="134"/>
      <c r="I859" s="134"/>
    </row>
    <row r="860" spans="8:9" ht="14">
      <c r="H860" s="134"/>
      <c r="I860" s="134"/>
    </row>
    <row r="861" spans="8:9" ht="14">
      <c r="H861" s="134"/>
      <c r="I861" s="134"/>
    </row>
    <row r="862" spans="8:9" ht="14">
      <c r="H862" s="134"/>
      <c r="I862" s="134"/>
    </row>
    <row r="863" spans="8:9" ht="14">
      <c r="H863" s="134"/>
      <c r="I863" s="134"/>
    </row>
    <row r="864" spans="8:9" ht="14">
      <c r="H864" s="134"/>
      <c r="I864" s="134"/>
    </row>
    <row r="865" spans="8:9" ht="14">
      <c r="H865" s="134"/>
      <c r="I865" s="134"/>
    </row>
    <row r="866" spans="8:9" ht="14">
      <c r="H866" s="134"/>
      <c r="I866" s="134"/>
    </row>
    <row r="867" spans="8:9" ht="14">
      <c r="H867" s="134"/>
      <c r="I867" s="134"/>
    </row>
    <row r="868" spans="8:9" ht="14">
      <c r="H868" s="134"/>
      <c r="I868" s="134"/>
    </row>
    <row r="869" spans="8:9" ht="14">
      <c r="H869" s="134"/>
      <c r="I869" s="134"/>
    </row>
    <row r="870" spans="8:9" ht="14">
      <c r="H870" s="134"/>
      <c r="I870" s="134"/>
    </row>
    <row r="871" spans="8:9" ht="14">
      <c r="H871" s="134"/>
      <c r="I871" s="134"/>
    </row>
    <row r="872" spans="8:9" ht="14">
      <c r="H872" s="134"/>
      <c r="I872" s="134"/>
    </row>
    <row r="873" spans="8:9" ht="14">
      <c r="H873" s="134"/>
      <c r="I873" s="134"/>
    </row>
    <row r="874" spans="8:9" ht="14">
      <c r="H874" s="134"/>
      <c r="I874" s="134"/>
    </row>
    <row r="875" spans="8:9" ht="14">
      <c r="H875" s="134"/>
      <c r="I875" s="134"/>
    </row>
    <row r="876" spans="8:9" ht="14">
      <c r="H876" s="134"/>
      <c r="I876" s="134"/>
    </row>
    <row r="877" spans="8:9" ht="14">
      <c r="H877" s="134"/>
      <c r="I877" s="134"/>
    </row>
    <row r="878" spans="8:9" ht="14">
      <c r="H878" s="134"/>
      <c r="I878" s="134"/>
    </row>
    <row r="879" spans="8:9" ht="14">
      <c r="H879" s="134"/>
      <c r="I879" s="134"/>
    </row>
    <row r="880" spans="8:9" ht="14">
      <c r="H880" s="134"/>
      <c r="I880" s="134"/>
    </row>
    <row r="881" spans="8:9" ht="14">
      <c r="H881" s="134"/>
      <c r="I881" s="134"/>
    </row>
    <row r="882" spans="8:9" ht="14">
      <c r="H882" s="134"/>
      <c r="I882" s="134"/>
    </row>
    <row r="883" spans="8:9" ht="14">
      <c r="H883" s="134"/>
      <c r="I883" s="134"/>
    </row>
    <row r="884" spans="8:9" ht="14">
      <c r="H884" s="134"/>
      <c r="I884" s="134"/>
    </row>
    <row r="885" spans="8:9" ht="14">
      <c r="H885" s="134"/>
      <c r="I885" s="134"/>
    </row>
    <row r="886" spans="8:9" ht="14">
      <c r="H886" s="134"/>
      <c r="I886" s="134"/>
    </row>
    <row r="887" spans="8:9" ht="14">
      <c r="H887" s="134"/>
      <c r="I887" s="134"/>
    </row>
    <row r="888" spans="8:9" ht="14">
      <c r="H888" s="134"/>
      <c r="I888" s="134"/>
    </row>
    <row r="889" spans="8:9" ht="14">
      <c r="H889" s="134"/>
      <c r="I889" s="134"/>
    </row>
    <row r="890" spans="8:9" ht="14">
      <c r="H890" s="134"/>
      <c r="I890" s="134"/>
    </row>
    <row r="891" spans="8:9" ht="14">
      <c r="H891" s="134"/>
      <c r="I891" s="134"/>
    </row>
    <row r="892" spans="8:9" ht="14">
      <c r="H892" s="134"/>
      <c r="I892" s="134"/>
    </row>
    <row r="893" spans="8:9" ht="14">
      <c r="H893" s="134"/>
      <c r="I893" s="134"/>
    </row>
    <row r="894" spans="8:9" ht="14">
      <c r="H894" s="134"/>
      <c r="I894" s="134"/>
    </row>
    <row r="895" spans="8:9" ht="14">
      <c r="H895" s="134"/>
      <c r="I895" s="134"/>
    </row>
    <row r="896" spans="8:9" ht="14">
      <c r="H896" s="134"/>
      <c r="I896" s="134"/>
    </row>
    <row r="897" spans="8:9" ht="14">
      <c r="H897" s="134"/>
      <c r="I897" s="134"/>
    </row>
    <row r="898" spans="8:9" ht="14">
      <c r="H898" s="134"/>
      <c r="I898" s="134"/>
    </row>
    <row r="899" spans="8:9" ht="14">
      <c r="H899" s="134"/>
      <c r="I899" s="134"/>
    </row>
    <row r="900" spans="8:9" ht="14">
      <c r="H900" s="134"/>
      <c r="I900" s="134"/>
    </row>
    <row r="901" spans="8:9" ht="14">
      <c r="H901" s="134"/>
      <c r="I901" s="134"/>
    </row>
    <row r="902" spans="8:9" ht="14">
      <c r="H902" s="134"/>
      <c r="I902" s="134"/>
    </row>
    <row r="903" spans="8:9" ht="14">
      <c r="H903" s="134"/>
      <c r="I903" s="134"/>
    </row>
    <row r="904" spans="8:9" ht="14">
      <c r="H904" s="134"/>
      <c r="I904" s="134"/>
    </row>
    <row r="905" spans="8:9" ht="14">
      <c r="H905" s="134"/>
      <c r="I905" s="134"/>
    </row>
    <row r="906" spans="8:9" ht="14">
      <c r="H906" s="134"/>
      <c r="I906" s="134"/>
    </row>
    <row r="907" spans="8:9" ht="14">
      <c r="H907" s="134"/>
      <c r="I907" s="134"/>
    </row>
    <row r="908" spans="8:9" ht="14">
      <c r="H908" s="134"/>
      <c r="I908" s="134"/>
    </row>
    <row r="909" spans="8:9" ht="14">
      <c r="H909" s="134"/>
      <c r="I909" s="134"/>
    </row>
    <row r="910" spans="8:9" ht="14">
      <c r="H910" s="134"/>
      <c r="I910" s="134"/>
    </row>
    <row r="911" spans="8:9" ht="14">
      <c r="H911" s="134"/>
      <c r="I911" s="134"/>
    </row>
    <row r="912" spans="8:9" ht="14">
      <c r="H912" s="134"/>
      <c r="I912" s="134"/>
    </row>
    <row r="913" spans="8:9" ht="14">
      <c r="H913" s="134"/>
      <c r="I913" s="134"/>
    </row>
    <row r="914" spans="8:9" ht="14">
      <c r="H914" s="134"/>
      <c r="I914" s="134"/>
    </row>
    <row r="915" spans="8:9" ht="14">
      <c r="H915" s="134"/>
      <c r="I915" s="134"/>
    </row>
    <row r="916" spans="8:9" ht="14">
      <c r="H916" s="134"/>
      <c r="I916" s="134"/>
    </row>
    <row r="917" spans="8:9" ht="14">
      <c r="H917" s="134"/>
      <c r="I917" s="134"/>
    </row>
    <row r="918" spans="8:9" ht="14">
      <c r="H918" s="134"/>
      <c r="I918" s="134"/>
    </row>
    <row r="919" spans="8:9" ht="14">
      <c r="H919" s="134"/>
      <c r="I919" s="134"/>
    </row>
    <row r="920" spans="8:9" ht="14">
      <c r="H920" s="134"/>
      <c r="I920" s="134"/>
    </row>
    <row r="921" spans="8:9" ht="14">
      <c r="H921" s="134"/>
      <c r="I921" s="134"/>
    </row>
    <row r="922" spans="8:9" ht="14">
      <c r="H922" s="134"/>
      <c r="I922" s="134"/>
    </row>
    <row r="923" spans="8:9" ht="14">
      <c r="H923" s="134"/>
      <c r="I923" s="134"/>
    </row>
    <row r="924" spans="8:9" ht="14">
      <c r="H924" s="134"/>
      <c r="I924" s="134"/>
    </row>
    <row r="925" spans="8:9" ht="14">
      <c r="H925" s="134"/>
      <c r="I925" s="134"/>
    </row>
    <row r="926" spans="8:9" ht="14">
      <c r="H926" s="134"/>
      <c r="I926" s="134"/>
    </row>
    <row r="927" spans="8:9" ht="14">
      <c r="H927" s="134"/>
      <c r="I927" s="134"/>
    </row>
    <row r="928" spans="8:9" ht="14">
      <c r="H928" s="134"/>
      <c r="I928" s="134"/>
    </row>
    <row r="929" spans="8:9" ht="14">
      <c r="H929" s="134"/>
      <c r="I929" s="134"/>
    </row>
    <row r="930" spans="8:9" ht="14">
      <c r="H930" s="134"/>
      <c r="I930" s="134"/>
    </row>
    <row r="931" spans="8:9" ht="14">
      <c r="H931" s="134"/>
      <c r="I931" s="134"/>
    </row>
    <row r="932" spans="8:9" ht="14">
      <c r="H932" s="134"/>
      <c r="I932" s="134"/>
    </row>
    <row r="933" spans="8:9" ht="14">
      <c r="H933" s="134"/>
      <c r="I933" s="134"/>
    </row>
    <row r="934" spans="8:9" ht="14">
      <c r="H934" s="134"/>
      <c r="I934" s="134"/>
    </row>
    <row r="935" spans="8:9" ht="14">
      <c r="H935" s="134"/>
      <c r="I935" s="134"/>
    </row>
    <row r="936" spans="8:9" ht="14">
      <c r="H936" s="134"/>
      <c r="I936" s="134"/>
    </row>
    <row r="937" spans="8:9" ht="14">
      <c r="H937" s="134"/>
      <c r="I937" s="134"/>
    </row>
    <row r="938" spans="8:9" ht="14">
      <c r="H938" s="134"/>
      <c r="I938" s="134"/>
    </row>
    <row r="939" spans="8:9" ht="14">
      <c r="H939" s="134"/>
      <c r="I939" s="134"/>
    </row>
    <row r="940" spans="8:9" ht="14">
      <c r="H940" s="134"/>
      <c r="I940" s="134"/>
    </row>
  </sheetData>
  <mergeCells count="18">
    <mergeCell ref="A1:M1"/>
    <mergeCell ref="A2:E2"/>
    <mergeCell ref="F2:I2"/>
    <mergeCell ref="J2:M2"/>
    <mergeCell ref="A4:M4"/>
    <mergeCell ref="B6:F6"/>
    <mergeCell ref="A8:M8"/>
    <mergeCell ref="B45:F45"/>
    <mergeCell ref="B51:F51"/>
    <mergeCell ref="A56:M56"/>
    <mergeCell ref="B58:F58"/>
    <mergeCell ref="B10:F10"/>
    <mergeCell ref="B16:F16"/>
    <mergeCell ref="B21:F21"/>
    <mergeCell ref="B26:F26"/>
    <mergeCell ref="A32:M32"/>
    <mergeCell ref="B34:F34"/>
    <mergeCell ref="B39:F39"/>
  </mergeCells>
  <pageMargins left="0.27559055118110198" right="0.35433070866141703" top="0.27559055118110198" bottom="0.27559055118110198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36"/>
  <sheetViews>
    <sheetView topLeftCell="H1" workbookViewId="0">
      <selection sqref="A1:N1"/>
    </sheetView>
  </sheetViews>
  <sheetFormatPr baseColWidth="10" defaultColWidth="14.5" defaultRowHeight="15" customHeight="1"/>
  <cols>
    <col min="1" max="1" width="6.83203125" customWidth="1"/>
    <col min="3" max="3" width="22.5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287" t="str">
        <f>IF('P1'!I5&gt;0,'P1'!I5,"")</f>
        <v/>
      </c>
      <c r="D2" s="245"/>
      <c r="E2" s="245"/>
      <c r="F2" s="245"/>
      <c r="G2" s="245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45185</v>
      </c>
      <c r="L3" s="245"/>
      <c r="M3" s="165" t="s">
        <v>11</v>
      </c>
      <c r="N3" s="166">
        <v>1</v>
      </c>
    </row>
    <row r="4" spans="1:14" ht="14">
      <c r="A4" s="128"/>
      <c r="B4" s="292" t="s">
        <v>238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IF('P1'!F9="","",'P1'!F9)</f>
        <v>13-14</v>
      </c>
      <c r="C7" s="176" t="str">
        <f>IF('P1'!I9="","",'P1'!I9)</f>
        <v>Sandra Viktoria N. Amundsen</v>
      </c>
      <c r="D7" s="177">
        <v>5</v>
      </c>
      <c r="E7" s="177">
        <v>5.45</v>
      </c>
      <c r="F7" s="178">
        <v>5.42</v>
      </c>
      <c r="G7" s="179">
        <f>IF(MAX(D7,E7,F7)&gt;0,MAX(D7,E7,F7),"")</f>
        <v>5.45</v>
      </c>
      <c r="H7" s="177">
        <v>6.89</v>
      </c>
      <c r="I7" s="177">
        <v>6.4</v>
      </c>
      <c r="J7" s="178">
        <v>3.39</v>
      </c>
      <c r="K7" s="179">
        <f>IF(MAX(H7,I7,J7)&gt;0,MAX(H7,I7,J7),"")</f>
        <v>6.89</v>
      </c>
      <c r="L7" s="177">
        <v>8.39</v>
      </c>
      <c r="M7" s="178">
        <v>8.26</v>
      </c>
      <c r="N7" s="179">
        <f>IF(MIN(L7,M7)&gt;0,MIN(L7,M7),"")</f>
        <v>8.26</v>
      </c>
    </row>
    <row r="8" spans="1:14" ht="14">
      <c r="A8" s="167"/>
      <c r="B8" s="180"/>
      <c r="C8" s="181" t="str">
        <f>IF('P1'!J9="","",'P1'!J9)</f>
        <v>AK Bjørgvin</v>
      </c>
      <c r="D8" s="182"/>
      <c r="E8" s="182"/>
      <c r="F8" s="183"/>
      <c r="G8" s="184"/>
      <c r="H8" s="182"/>
      <c r="I8" s="182"/>
      <c r="J8" s="183"/>
      <c r="K8" s="184"/>
      <c r="L8" s="182"/>
      <c r="M8" s="183"/>
      <c r="N8" s="185"/>
    </row>
    <row r="9" spans="1:14" ht="14">
      <c r="A9" s="167"/>
      <c r="B9" s="175" t="str">
        <f>IF('P1'!F11="","",'P1'!F11)</f>
        <v>13-14</v>
      </c>
      <c r="C9" s="176" t="str">
        <f>IF('P1'!I11="","",'P1'!I11)</f>
        <v>Heidi Nævdal</v>
      </c>
      <c r="D9" s="177">
        <v>5.94</v>
      </c>
      <c r="E9" s="177">
        <v>6.19</v>
      </c>
      <c r="F9" s="178">
        <v>5.99</v>
      </c>
      <c r="G9" s="179">
        <f>IF(MAX(D9,E9,F9)&gt;0,MAX(D9,E9,F9),"")</f>
        <v>6.19</v>
      </c>
      <c r="H9" s="177">
        <v>8.56</v>
      </c>
      <c r="I9" s="177">
        <v>7.61</v>
      </c>
      <c r="J9" s="178">
        <v>6.89</v>
      </c>
      <c r="K9" s="179">
        <f>IF(MAX(H9,I9,J9)&gt;0,MAX(H9,I9,J9),"")</f>
        <v>8.56</v>
      </c>
      <c r="L9" s="177">
        <v>7.71</v>
      </c>
      <c r="M9" s="178">
        <v>7.51</v>
      </c>
      <c r="N9" s="179">
        <f>IF(MIN(L9,M9)&gt;0,MIN(L9,M9),"")</f>
        <v>7.51</v>
      </c>
    </row>
    <row r="10" spans="1:14" ht="14">
      <c r="A10" s="167"/>
      <c r="B10" s="180"/>
      <c r="C10" s="181" t="str">
        <f>IF('P1'!J11="","",'P1'!J11)</f>
        <v>AK Bjørgvin</v>
      </c>
      <c r="D10" s="182"/>
      <c r="E10" s="182"/>
      <c r="F10" s="183"/>
      <c r="G10" s="184"/>
      <c r="H10" s="182"/>
      <c r="I10" s="182"/>
      <c r="J10" s="183"/>
      <c r="K10" s="184"/>
      <c r="L10" s="182"/>
      <c r="M10" s="183"/>
      <c r="N10" s="185"/>
    </row>
    <row r="11" spans="1:14" ht="14">
      <c r="A11" s="167"/>
      <c r="B11" s="175" t="str">
        <f>IF('P1'!F13="","",'P1'!F13)</f>
        <v>13-14</v>
      </c>
      <c r="C11" s="176" t="str">
        <f>IF('P1'!I13="","",'P1'!I13)</f>
        <v>Mathea Dyvik Kvaale</v>
      </c>
      <c r="D11" s="177">
        <v>5.04</v>
      </c>
      <c r="E11" s="177">
        <v>5.6</v>
      </c>
      <c r="F11" s="178">
        <v>5.95</v>
      </c>
      <c r="G11" s="179">
        <f>IF(MAX(D11,E11,F11)&gt;0,MAX(D11,E11,F11),"")</f>
        <v>5.95</v>
      </c>
      <c r="H11" s="177">
        <v>6.67</v>
      </c>
      <c r="I11" s="177">
        <v>6.7</v>
      </c>
      <c r="J11" s="178">
        <v>7.1</v>
      </c>
      <c r="K11" s="179">
        <f>IF(MAX(H11,I11,J11)&gt;0,MAX(H11,I11,J11),"")</f>
        <v>7.1</v>
      </c>
      <c r="L11" s="177">
        <v>7.56</v>
      </c>
      <c r="M11" s="178">
        <v>7.51</v>
      </c>
      <c r="N11" s="179">
        <f>IF(MIN(L11,M11)&gt;0,MIN(L11,M11),"")</f>
        <v>7.51</v>
      </c>
    </row>
    <row r="12" spans="1:14" ht="14">
      <c r="A12" s="167"/>
      <c r="B12" s="180"/>
      <c r="C12" s="181" t="str">
        <f>IF('P1'!J13="","",'P1'!J13)</f>
        <v>Hitra VK</v>
      </c>
      <c r="D12" s="182"/>
      <c r="E12" s="182"/>
      <c r="F12" s="183"/>
      <c r="G12" s="184"/>
      <c r="H12" s="182"/>
      <c r="I12" s="182"/>
      <c r="J12" s="183"/>
      <c r="K12" s="184"/>
      <c r="L12" s="182"/>
      <c r="M12" s="183"/>
      <c r="N12" s="185"/>
    </row>
    <row r="13" spans="1:14" ht="14">
      <c r="A13" s="167"/>
      <c r="B13" s="175" t="str">
        <f>IF('P1'!F15="","",'P1'!F15)</f>
        <v>13-14</v>
      </c>
      <c r="C13" s="176" t="str">
        <f>IF('P1'!I15="","",'P1'!I15)</f>
        <v>Sigrid Johanne Røvik</v>
      </c>
      <c r="D13" s="177">
        <v>5.68</v>
      </c>
      <c r="E13" s="177">
        <v>5.49</v>
      </c>
      <c r="F13" s="178">
        <v>5.63</v>
      </c>
      <c r="G13" s="179">
        <f>IF(MAX(D13,E13,F13)&gt;0,MAX(D13,E13,F13),"")</f>
        <v>5.68</v>
      </c>
      <c r="H13" s="177">
        <v>9.9499999999999993</v>
      </c>
      <c r="I13" s="177">
        <v>9.99</v>
      </c>
      <c r="J13" s="178">
        <v>10.19</v>
      </c>
      <c r="K13" s="179">
        <f>IF(MAX(H13,I13,J13)&gt;0,MAX(H13,I13,J13),"")</f>
        <v>10.19</v>
      </c>
      <c r="L13" s="177">
        <v>7.69</v>
      </c>
      <c r="M13" s="178">
        <v>7.47</v>
      </c>
      <c r="N13" s="179">
        <f>IF(MIN(L13,M13)&gt;0,MIN(L13,M13),"")</f>
        <v>7.47</v>
      </c>
    </row>
    <row r="14" spans="1:14" ht="14">
      <c r="A14" s="167"/>
      <c r="B14" s="180"/>
      <c r="C14" s="181" t="str">
        <f>IF('P1'!J15="","",'P1'!J15)</f>
        <v>Hitra VK</v>
      </c>
      <c r="D14" s="182"/>
      <c r="E14" s="182"/>
      <c r="F14" s="183"/>
      <c r="G14" s="184"/>
      <c r="H14" s="182"/>
      <c r="I14" s="182"/>
      <c r="J14" s="183"/>
      <c r="K14" s="184"/>
      <c r="L14" s="182"/>
      <c r="M14" s="183"/>
      <c r="N14" s="185"/>
    </row>
    <row r="15" spans="1:14" ht="14">
      <c r="A15" s="167"/>
      <c r="B15" s="175" t="str">
        <f>IF('P1'!F17="","",'P1'!F17)</f>
        <v>13-14</v>
      </c>
      <c r="C15" s="176" t="str">
        <f>IF('P1'!I17="","",'P1'!I17)</f>
        <v>Lilje Kristine M. Røyseth</v>
      </c>
      <c r="D15" s="177">
        <v>6.59</v>
      </c>
      <c r="E15" s="177">
        <v>6.46</v>
      </c>
      <c r="F15" s="178">
        <v>6.59</v>
      </c>
      <c r="G15" s="179">
        <f>IF(MAX(D15,E15,F15)&gt;0,MAX(D15,E15,F15),"")</f>
        <v>6.59</v>
      </c>
      <c r="H15" s="177">
        <v>12.67</v>
      </c>
      <c r="I15" s="177">
        <v>10.78</v>
      </c>
      <c r="J15" s="178">
        <v>10.75</v>
      </c>
      <c r="K15" s="179">
        <f>IF(MAX(H15,I15,J15)&gt;0,MAX(H15,I15,J15),"")</f>
        <v>12.67</v>
      </c>
      <c r="L15" s="177">
        <v>7.45</v>
      </c>
      <c r="M15" s="178">
        <v>7.48</v>
      </c>
      <c r="N15" s="179">
        <f>IF(MIN(L15,M15)&gt;0,MIN(L15,M15),"")</f>
        <v>7.45</v>
      </c>
    </row>
    <row r="16" spans="1:14" ht="14">
      <c r="A16" s="167"/>
      <c r="B16" s="180"/>
      <c r="C16" s="181" t="str">
        <f>IF('P1'!J17="","",'P1'!J17)</f>
        <v>Tambarskjelvar IL</v>
      </c>
      <c r="D16" s="182"/>
      <c r="E16" s="182"/>
      <c r="F16" s="183"/>
      <c r="G16" s="184"/>
      <c r="H16" s="182"/>
      <c r="I16" s="182"/>
      <c r="J16" s="183"/>
      <c r="K16" s="184"/>
      <c r="L16" s="182"/>
      <c r="M16" s="183"/>
      <c r="N16" s="185"/>
    </row>
    <row r="17" spans="1:14" ht="14">
      <c r="A17" s="167"/>
      <c r="B17" s="175" t="str">
        <f>IF('P1'!F19="","",'P1'!F19)</f>
        <v>13-14</v>
      </c>
      <c r="C17" s="176" t="str">
        <f>IF('P1'!I19="","",'P1'!I19)</f>
        <v>Lea Berge Jensen</v>
      </c>
      <c r="D17" s="177">
        <v>6.77</v>
      </c>
      <c r="E17" s="177">
        <v>6.51</v>
      </c>
      <c r="F17" s="178">
        <v>6.46</v>
      </c>
      <c r="G17" s="179">
        <f>IF(MAX(D17,E17,F17)&gt;0,MAX(D17,E17,F17),"")</f>
        <v>6.77</v>
      </c>
      <c r="H17" s="177">
        <v>8.0399999999999991</v>
      </c>
      <c r="I17" s="186" t="s">
        <v>153</v>
      </c>
      <c r="J17" s="178">
        <v>11.87</v>
      </c>
      <c r="K17" s="179">
        <f>IF(MAX(H17,I17,J17)&gt;0,MAX(H17,I17,J17),"")</f>
        <v>11.87</v>
      </c>
      <c r="L17" s="177">
        <v>7.34</v>
      </c>
      <c r="M17" s="178">
        <v>7.07</v>
      </c>
      <c r="N17" s="179">
        <f>IF(MIN(L17,M17)&gt;0,MIN(L17,M17),"")</f>
        <v>7.07</v>
      </c>
    </row>
    <row r="18" spans="1:14" ht="14">
      <c r="A18" s="167"/>
      <c r="B18" s="180"/>
      <c r="C18" s="181" t="str">
        <f>IF('P1'!J19="","",'P1'!J19)</f>
        <v>Vigrestad IK</v>
      </c>
      <c r="D18" s="182"/>
      <c r="E18" s="182"/>
      <c r="F18" s="183"/>
      <c r="G18" s="184"/>
      <c r="H18" s="182"/>
      <c r="I18" s="182"/>
      <c r="J18" s="183"/>
      <c r="K18" s="184"/>
      <c r="L18" s="182"/>
      <c r="M18" s="183"/>
      <c r="N18" s="185"/>
    </row>
    <row r="19" spans="1:14" ht="14">
      <c r="A19" s="167"/>
      <c r="B19" s="175" t="str">
        <f>IF('P1'!F21="","",'P1'!F21)</f>
        <v>13-14</v>
      </c>
      <c r="C19" s="176" t="str">
        <f>IF('P1'!I21="","",'P1'!I21)</f>
        <v>Alexander Stormoen Bruun</v>
      </c>
      <c r="D19" s="177">
        <v>5.51</v>
      </c>
      <c r="E19" s="177">
        <v>5.38</v>
      </c>
      <c r="F19" s="178">
        <v>5.41</v>
      </c>
      <c r="G19" s="179">
        <f>IF(MAX(D19,E19,F19)&gt;0,MAX(D19,E19,F19),"")</f>
        <v>5.51</v>
      </c>
      <c r="H19" s="177">
        <v>7.24</v>
      </c>
      <c r="I19" s="177">
        <v>6.3</v>
      </c>
      <c r="J19" s="178">
        <v>7.13</v>
      </c>
      <c r="K19" s="179">
        <f>IF(MAX(H19,I19,J19)&gt;0,MAX(H19,I19,J19),"")</f>
        <v>7.24</v>
      </c>
      <c r="L19" s="177">
        <v>7.98</v>
      </c>
      <c r="M19" s="178">
        <v>8.1</v>
      </c>
      <c r="N19" s="179">
        <f>IF(MIN(L19,M19)&gt;0,MIN(L19,M19),"")</f>
        <v>7.98</v>
      </c>
    </row>
    <row r="20" spans="1:14" ht="14">
      <c r="A20" s="167"/>
      <c r="B20" s="180"/>
      <c r="C20" s="181" t="str">
        <f>IF('P1'!J21="","",'P1'!J21)</f>
        <v>Nidelv IL</v>
      </c>
      <c r="D20" s="182"/>
      <c r="E20" s="182"/>
      <c r="F20" s="183"/>
      <c r="G20" s="184"/>
      <c r="H20" s="182"/>
      <c r="I20" s="182"/>
      <c r="J20" s="183"/>
      <c r="K20" s="184"/>
      <c r="L20" s="182"/>
      <c r="M20" s="183"/>
      <c r="N20" s="185"/>
    </row>
    <row r="21" spans="1:14" ht="14">
      <c r="A21" s="167"/>
      <c r="B21" s="175" t="str">
        <f>IF('P1'!F23="","",'P1'!F23)</f>
        <v/>
      </c>
      <c r="C21" s="176" t="str">
        <f>IF('P1'!I23="","",'P1'!I23)</f>
        <v/>
      </c>
      <c r="D21" s="186"/>
      <c r="E21" s="186"/>
      <c r="F21" s="187"/>
      <c r="G21" s="188" t="str">
        <f>IF(MAX(D21,E21,F21)&gt;0,MAX(D21,E21,F21),"")</f>
        <v/>
      </c>
      <c r="H21" s="186"/>
      <c r="I21" s="186"/>
      <c r="J21" s="187"/>
      <c r="K21" s="188" t="str">
        <f>IF(MAX(H21,I21,J21)&gt;0,MAX(H21,I21,J21),"")</f>
        <v/>
      </c>
      <c r="L21" s="186"/>
      <c r="M21" s="187"/>
      <c r="N21" s="188" t="str">
        <f>IF(MIN(L21,M21)&gt;0,MIN(L21,M21),"")</f>
        <v/>
      </c>
    </row>
    <row r="22" spans="1:14" ht="14">
      <c r="A22" s="167"/>
      <c r="B22" s="180"/>
      <c r="C22" s="181" t="str">
        <f>IF('P1'!J23="","",'P1'!J23)</f>
        <v/>
      </c>
      <c r="D22" s="182"/>
      <c r="E22" s="182"/>
      <c r="F22" s="183"/>
      <c r="G22" s="184"/>
      <c r="H22" s="182"/>
      <c r="I22" s="182"/>
      <c r="J22" s="183"/>
      <c r="K22" s="184"/>
      <c r="L22" s="182"/>
      <c r="M22" s="183"/>
      <c r="N22" s="185"/>
    </row>
    <row r="23" spans="1:14" ht="14">
      <c r="A23" s="167"/>
      <c r="B23" s="175" t="str">
        <f>IF('P1'!F25="","",'P1'!F25)</f>
        <v>13-14</v>
      </c>
      <c r="C23" s="176" t="str">
        <f>IF('P1'!I25="","",'P1'!I25)</f>
        <v>Lyder Slagstad Aamot</v>
      </c>
      <c r="D23" s="177">
        <v>6.02</v>
      </c>
      <c r="E23" s="177">
        <v>6.05</v>
      </c>
      <c r="F23" s="178">
        <v>6.12</v>
      </c>
      <c r="G23" s="179">
        <f>IF(MAX(D23,E23,F23)&gt;0,MAX(D23,E23,F23),"")</f>
        <v>6.12</v>
      </c>
      <c r="H23" s="177">
        <v>8.82</v>
      </c>
      <c r="I23" s="177">
        <v>8.8000000000000007</v>
      </c>
      <c r="J23" s="178">
        <v>9.57</v>
      </c>
      <c r="K23" s="179">
        <f>IF(MAX(H23,I23,J23)&gt;0,MAX(H23,I23,J23),"")</f>
        <v>9.57</v>
      </c>
      <c r="L23" s="177">
        <v>7.31</v>
      </c>
      <c r="M23" s="178">
        <v>7.45</v>
      </c>
      <c r="N23" s="179">
        <f>IF(MIN(L23,M23)&gt;0,MIN(L23,M23),"")</f>
        <v>7.31</v>
      </c>
    </row>
    <row r="24" spans="1:14" ht="14">
      <c r="A24" s="167"/>
      <c r="B24" s="180"/>
      <c r="C24" s="181" t="str">
        <f>IF('P1'!J25="","",'P1'!J25)</f>
        <v>Tambarskjelvar IL</v>
      </c>
      <c r="D24" s="182"/>
      <c r="E24" s="182"/>
      <c r="F24" s="183"/>
      <c r="G24" s="184"/>
      <c r="H24" s="182"/>
      <c r="I24" s="182"/>
      <c r="J24" s="183"/>
      <c r="K24" s="184"/>
      <c r="L24" s="182"/>
      <c r="M24" s="183"/>
      <c r="N24" s="185"/>
    </row>
    <row r="25" spans="1:14" ht="14">
      <c r="A25" s="167"/>
      <c r="B25" s="175" t="str">
        <f>IF('P1'!F27="","",'P1'!F27)</f>
        <v/>
      </c>
      <c r="C25" s="176" t="str">
        <f>IF('P1'!I28="","",'P1'!I28)</f>
        <v/>
      </c>
      <c r="D25" s="186"/>
      <c r="E25" s="186"/>
      <c r="F25" s="187"/>
      <c r="G25" s="188" t="str">
        <f>IF(MAX(D25,E25,F25)&gt;0,MAX(D25,E25,F25),"")</f>
        <v/>
      </c>
      <c r="H25" s="186"/>
      <c r="I25" s="186"/>
      <c r="J25" s="187"/>
      <c r="K25" s="188" t="str">
        <f>IF(MAX(H25,I25,J25)&gt;0,MAX(H25,I25,J25),"")</f>
        <v/>
      </c>
      <c r="L25" s="186"/>
      <c r="M25" s="187"/>
      <c r="N25" s="188" t="str">
        <f>IF(MIN(L25,M25)&gt;0,MIN(L25,M25),"")</f>
        <v/>
      </c>
    </row>
    <row r="26" spans="1:14" ht="14">
      <c r="A26" s="167"/>
      <c r="B26" s="180"/>
      <c r="C26" s="181" t="str">
        <f>IF('P1'!J27="","",'P1'!J27)</f>
        <v/>
      </c>
      <c r="D26" s="182"/>
      <c r="E26" s="182"/>
      <c r="F26" s="183"/>
      <c r="G26" s="184"/>
      <c r="H26" s="182"/>
      <c r="I26" s="182"/>
      <c r="J26" s="183"/>
      <c r="K26" s="184"/>
      <c r="L26" s="182"/>
      <c r="M26" s="183"/>
      <c r="N26" s="185"/>
    </row>
    <row r="27" spans="1:14" ht="14">
      <c r="A27" s="167"/>
      <c r="B27" s="175" t="str">
        <f>IF('P1'!F29="","",'P1'!F29)</f>
        <v>13-14</v>
      </c>
      <c r="C27" s="176" t="str">
        <f>IF('P1'!I29="","",'P1'!I29)</f>
        <v>Ove Berge Christiansen</v>
      </c>
      <c r="D27" s="177">
        <v>4.38</v>
      </c>
      <c r="E27" s="177">
        <v>4.51</v>
      </c>
      <c r="F27" s="178">
        <v>4.55</v>
      </c>
      <c r="G27" s="179">
        <f>IF(MAX(D27,E27,F27)&gt;0,MAX(D27,E27,F27),"")</f>
        <v>4.55</v>
      </c>
      <c r="H27" s="177">
        <v>8.73</v>
      </c>
      <c r="I27" s="177">
        <v>7.41</v>
      </c>
      <c r="J27" s="178">
        <v>8.3000000000000007</v>
      </c>
      <c r="K27" s="179">
        <f>IF(MAX(H27,I27,J27)&gt;0,MAX(H27,I27,J27),"")</f>
        <v>8.73</v>
      </c>
      <c r="L27" s="177">
        <v>8.17</v>
      </c>
      <c r="M27" s="178">
        <v>8.5500000000000007</v>
      </c>
      <c r="N27" s="179">
        <f>IF(MIN(L27,M27)&gt;0,MIN(L27,M27),"")</f>
        <v>8.17</v>
      </c>
    </row>
    <row r="28" spans="1:14" ht="14">
      <c r="A28" s="167"/>
      <c r="B28" s="180"/>
      <c r="C28" s="181" t="str">
        <f>IF('P1'!J29="","",'P1'!J29)</f>
        <v>Tysvær VK</v>
      </c>
      <c r="D28" s="182"/>
      <c r="E28" s="182"/>
      <c r="F28" s="183"/>
      <c r="G28" s="184"/>
      <c r="H28" s="182"/>
      <c r="I28" s="182"/>
      <c r="J28" s="183"/>
      <c r="K28" s="184"/>
      <c r="L28" s="182"/>
      <c r="M28" s="183"/>
      <c r="N28" s="185"/>
    </row>
    <row r="29" spans="1:14" ht="14">
      <c r="A29" s="167"/>
      <c r="B29" s="175" t="str">
        <f>IF('P1'!F31="","",'P1'!F31)</f>
        <v/>
      </c>
      <c r="C29" s="176" t="str">
        <f>IF('P1'!I31="","",'P1'!I31)</f>
        <v xml:space="preserve"> </v>
      </c>
      <c r="D29" s="186"/>
      <c r="E29" s="186"/>
      <c r="F29" s="187"/>
      <c r="G29" s="188" t="str">
        <f>IF(MAX(D29,E29,F29)&gt;0,MAX(D29,E29,F29),"")</f>
        <v/>
      </c>
      <c r="H29" s="186"/>
      <c r="I29" s="186"/>
      <c r="J29" s="187"/>
      <c r="K29" s="188" t="str">
        <f>IF(MAX(H29,I29,J29)&gt;0,MAX(H29,I29,J29),"")</f>
        <v/>
      </c>
      <c r="L29" s="186"/>
      <c r="M29" s="187"/>
      <c r="N29" s="188" t="str">
        <f>IF(MIN(L29,M29)&gt;0,MIN(L29,M29),"")</f>
        <v/>
      </c>
    </row>
    <row r="30" spans="1:14" ht="14">
      <c r="A30" s="167"/>
      <c r="B30" s="180"/>
      <c r="C30" s="181" t="str">
        <f>IF('P1'!J31="","",'P1'!J31)</f>
        <v/>
      </c>
      <c r="D30" s="182"/>
      <c r="E30" s="182"/>
      <c r="F30" s="183"/>
      <c r="G30" s="184"/>
      <c r="H30" s="182"/>
      <c r="I30" s="182"/>
      <c r="J30" s="183"/>
      <c r="K30" s="184"/>
      <c r="L30" s="182"/>
      <c r="M30" s="183"/>
      <c r="N30" s="185"/>
    </row>
    <row r="31" spans="1:14" ht="14">
      <c r="A31" s="167"/>
      <c r="B31" s="175" t="str">
        <f>IF('P1'!F33="","",'P1'!F33)</f>
        <v/>
      </c>
      <c r="C31" s="176" t="str">
        <f>IF('P1'!I33="","",'P1'!I33)</f>
        <v/>
      </c>
      <c r="D31" s="186"/>
      <c r="E31" s="186"/>
      <c r="F31" s="187"/>
      <c r="G31" s="188" t="str">
        <f>IF(MAX(D31,E31,F31)&gt;0,MAX(D31,E31,F31),"")</f>
        <v/>
      </c>
      <c r="H31" s="186"/>
      <c r="I31" s="186"/>
      <c r="J31" s="187"/>
      <c r="K31" s="188" t="str">
        <f>IF(MAX(H31,I31,J31)&gt;0,MAX(H31,I31,J31),"")</f>
        <v/>
      </c>
      <c r="L31" s="186"/>
      <c r="M31" s="187"/>
      <c r="N31" s="188" t="str">
        <f>IF(MIN(L31,M31)&gt;0,MIN(L31,M31),"")</f>
        <v/>
      </c>
    </row>
    <row r="32" spans="1:14" ht="14">
      <c r="A32" s="167"/>
      <c r="B32" s="180"/>
      <c r="C32" s="181" t="str">
        <f>IF('P1'!J33="","",'P1'!J33)</f>
        <v/>
      </c>
      <c r="D32" s="182"/>
      <c r="E32" s="182"/>
      <c r="F32" s="183"/>
      <c r="G32" s="184"/>
      <c r="H32" s="182"/>
      <c r="I32" s="182"/>
      <c r="J32" s="183"/>
      <c r="K32" s="184"/>
      <c r="L32" s="182"/>
      <c r="M32" s="183"/>
      <c r="N32" s="185"/>
    </row>
    <row r="33" spans="1:14" ht="14">
      <c r="A33" s="167"/>
      <c r="B33" s="175" t="str">
        <f>IF('P1'!F35="","",'P1'!F35)</f>
        <v/>
      </c>
      <c r="C33" s="176"/>
      <c r="D33" s="186"/>
      <c r="E33" s="186"/>
      <c r="F33" s="187"/>
      <c r="G33" s="188" t="str">
        <f>IF(MAX(D33,E33,F33)&gt;0,MAX(D33,E33,F33),"")</f>
        <v/>
      </c>
      <c r="H33" s="186"/>
      <c r="I33" s="186"/>
      <c r="J33" s="187"/>
      <c r="K33" s="188" t="str">
        <f>IF(MAX(H33,I33,J33)&gt;0,MAX(H33,I33,J33),"")</f>
        <v/>
      </c>
      <c r="L33" s="186"/>
      <c r="M33" s="187"/>
      <c r="N33" s="188" t="str">
        <f>IF(MIN(L33,M33)&gt;0,MIN(L33,M33),"")</f>
        <v/>
      </c>
    </row>
    <row r="34" spans="1:14" ht="14">
      <c r="A34" s="167"/>
      <c r="B34" s="180"/>
      <c r="C34" s="181" t="str">
        <f>IF('P1'!J35="","",'P1'!J35)</f>
        <v/>
      </c>
      <c r="D34" s="182"/>
      <c r="E34" s="182"/>
      <c r="F34" s="183"/>
      <c r="G34" s="184"/>
      <c r="H34" s="182"/>
      <c r="I34" s="182"/>
      <c r="J34" s="183"/>
      <c r="K34" s="184"/>
      <c r="L34" s="182"/>
      <c r="M34" s="183"/>
      <c r="N34" s="185"/>
    </row>
    <row r="35" spans="1:14" ht="14">
      <c r="A35" s="167"/>
      <c r="B35" s="175" t="str">
        <f>IF('P1'!F37="","",'P1'!F37)</f>
        <v/>
      </c>
      <c r="C35" s="176"/>
      <c r="D35" s="186"/>
      <c r="E35" s="186"/>
      <c r="F35" s="187"/>
      <c r="G35" s="188" t="str">
        <f>IF(MAX(D35,E35,F35)&gt;0,MAX(D35,E35,F35),"")</f>
        <v/>
      </c>
      <c r="H35" s="186"/>
      <c r="I35" s="186"/>
      <c r="J35" s="187"/>
      <c r="K35" s="188" t="str">
        <f>IF(MAX(H35,I35,J35)&gt;0,MAX(H35,I35,J35),"")</f>
        <v/>
      </c>
      <c r="L35" s="186"/>
      <c r="M35" s="187"/>
      <c r="N35" s="188" t="str">
        <f>IF(MIN(L35,M35)&gt;0,MIN(L35,M35),"")</f>
        <v/>
      </c>
    </row>
    <row r="36" spans="1:14" ht="14">
      <c r="A36" s="167"/>
      <c r="B36" s="180"/>
      <c r="C36" s="181" t="str">
        <f>IF('P1'!J37="","",'P1'!J37)</f>
        <v/>
      </c>
      <c r="D36" s="182"/>
      <c r="E36" s="182"/>
      <c r="F36" s="183"/>
      <c r="G36" s="184"/>
      <c r="H36" s="182"/>
      <c r="I36" s="182"/>
      <c r="J36" s="183"/>
      <c r="K36" s="184"/>
      <c r="L36" s="182"/>
      <c r="M36" s="183"/>
      <c r="N36" s="185"/>
    </row>
  </sheetData>
  <mergeCells count="10">
    <mergeCell ref="D5:G5"/>
    <mergeCell ref="H5:K5"/>
    <mergeCell ref="L5:N5"/>
    <mergeCell ref="A1:N1"/>
    <mergeCell ref="C2:G2"/>
    <mergeCell ref="A3:B3"/>
    <mergeCell ref="C3:D3"/>
    <mergeCell ref="F3:I3"/>
    <mergeCell ref="K3:L3"/>
    <mergeCell ref="B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36"/>
  <sheetViews>
    <sheetView workbookViewId="0">
      <selection sqref="A1:N1"/>
    </sheetView>
  </sheetViews>
  <sheetFormatPr baseColWidth="10" defaultColWidth="14.5" defaultRowHeight="15" customHeight="1"/>
  <cols>
    <col min="1" max="1" width="7" customWidth="1"/>
    <col min="3" max="3" width="29.33203125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128" t="str">
        <f>IF('P1'!E5&gt;0,'P1'!E5,"")</f>
        <v/>
      </c>
      <c r="D2" s="128"/>
      <c r="E2" s="128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45185</v>
      </c>
      <c r="L3" s="245"/>
      <c r="M3" s="165" t="s">
        <v>11</v>
      </c>
      <c r="N3" s="166">
        <v>2</v>
      </c>
    </row>
    <row r="4" spans="1:14" ht="14">
      <c r="A4" s="128"/>
      <c r="B4" s="292" t="s">
        <v>243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IF('P2'!F9="","",'P2'!F9)</f>
        <v>15-16</v>
      </c>
      <c r="C7" s="176" t="str">
        <f>IF('P2'!I9="","",'P2'!I9)</f>
        <v>Mille Ø. Dekke</v>
      </c>
      <c r="D7" s="177">
        <v>5.25</v>
      </c>
      <c r="E7" s="177">
        <v>5.13</v>
      </c>
      <c r="F7" s="178">
        <v>5.15</v>
      </c>
      <c r="G7" s="179">
        <f>IF(MAX(D7,E7,F7)&gt;0,MAX(D7,E7,F7),"")</f>
        <v>5.25</v>
      </c>
      <c r="H7" s="177">
        <v>8.07</v>
      </c>
      <c r="I7" s="177">
        <v>7.44</v>
      </c>
      <c r="J7" s="178">
        <v>7.57</v>
      </c>
      <c r="K7" s="179">
        <f>IF(MAX(H7,I7,J7)&gt;0,MAX(H7,I7,J7),"")</f>
        <v>8.07</v>
      </c>
      <c r="L7" s="177">
        <v>9.39</v>
      </c>
      <c r="M7" s="178">
        <v>9.1300000000000008</v>
      </c>
      <c r="N7" s="179">
        <f>IF(MIN(L7,M7)&gt;0,MIN(L7,M7),"")</f>
        <v>9.1300000000000008</v>
      </c>
    </row>
    <row r="8" spans="1:14" ht="14">
      <c r="A8" s="167"/>
      <c r="B8" s="180"/>
      <c r="C8" s="181" t="str">
        <f>IF('P2'!J9="","",'P2'!J9)</f>
        <v>Spydeberg Atletene</v>
      </c>
      <c r="D8" s="182"/>
      <c r="E8" s="182"/>
      <c r="F8" s="183"/>
      <c r="G8" s="184"/>
      <c r="H8" s="182"/>
      <c r="I8" s="182"/>
      <c r="J8" s="183"/>
      <c r="K8" s="184"/>
      <c r="L8" s="182"/>
      <c r="M8" s="183"/>
      <c r="N8" s="185"/>
    </row>
    <row r="9" spans="1:14" ht="14">
      <c r="A9" s="167"/>
      <c r="B9" s="175" t="str">
        <f>IF('P2'!F11="","",'P2'!F11)</f>
        <v>15-16</v>
      </c>
      <c r="C9" s="176" t="str">
        <f>IF('P2'!I11="","",'P2'!I11)</f>
        <v>Mariell Endestad Hellevang</v>
      </c>
      <c r="D9" s="177">
        <v>6.55</v>
      </c>
      <c r="E9" s="177">
        <v>6.66</v>
      </c>
      <c r="F9" s="178">
        <v>6.82</v>
      </c>
      <c r="G9" s="179">
        <f>IF(MAX(D9,E9,F9)&gt;0,MAX(D9,E9,F9),"")</f>
        <v>6.82</v>
      </c>
      <c r="H9" s="177">
        <v>9.4700000000000006</v>
      </c>
      <c r="I9" s="177">
        <v>10.49</v>
      </c>
      <c r="J9" s="178">
        <v>10.46</v>
      </c>
      <c r="K9" s="179">
        <f>IF(MAX(H9,I9,J9)&gt;0,MAX(H9,I9,J9),"")</f>
        <v>10.49</v>
      </c>
      <c r="L9" s="177">
        <v>7.81</v>
      </c>
      <c r="M9" s="178">
        <v>7.71</v>
      </c>
      <c r="N9" s="179">
        <f>IF(MIN(L9,M9)&gt;0,MIN(L9,M9),"")</f>
        <v>7.71</v>
      </c>
    </row>
    <row r="10" spans="1:14" ht="14">
      <c r="A10" s="167"/>
      <c r="B10" s="180"/>
      <c r="C10" s="181" t="str">
        <f>IF('P2'!J11="","",'P2'!J11)</f>
        <v>Tambarskjelvar IL</v>
      </c>
      <c r="D10" s="182"/>
      <c r="E10" s="182"/>
      <c r="F10" s="183"/>
      <c r="G10" s="184"/>
      <c r="H10" s="182"/>
      <c r="I10" s="182"/>
      <c r="J10" s="183"/>
      <c r="K10" s="184"/>
      <c r="L10" s="182"/>
      <c r="M10" s="183"/>
      <c r="N10" s="185"/>
    </row>
    <row r="11" spans="1:14" ht="14">
      <c r="A11" s="167"/>
      <c r="B11" s="175" t="str">
        <f>IF('P2'!F13="","",'P2'!F13)</f>
        <v>15-16</v>
      </c>
      <c r="C11" s="176" t="str">
        <f>IF('P2'!I13="","",'P2'!I13)</f>
        <v>Vilma Kornelie Hetle</v>
      </c>
      <c r="D11" s="177">
        <v>6.76</v>
      </c>
      <c r="E11" s="177">
        <v>6.83</v>
      </c>
      <c r="F11" s="178">
        <v>6.85</v>
      </c>
      <c r="G11" s="179">
        <f>IF(MAX(D11,E11,F11)&gt;0,MAX(D11,E11,F11),"")</f>
        <v>6.85</v>
      </c>
      <c r="H11" s="177">
        <v>8.59</v>
      </c>
      <c r="I11" s="177">
        <v>8.1</v>
      </c>
      <c r="J11" s="178">
        <v>6.82</v>
      </c>
      <c r="K11" s="179">
        <f>IF(MAX(H11,I11,J11)&gt;0,MAX(H11,I11,J11),"")</f>
        <v>8.59</v>
      </c>
      <c r="L11" s="177">
        <v>7.2</v>
      </c>
      <c r="M11" s="178">
        <v>7.13</v>
      </c>
      <c r="N11" s="179">
        <f>IF(MIN(L11,M11)&gt;0,MIN(L11,M11),"")</f>
        <v>7.13</v>
      </c>
    </row>
    <row r="12" spans="1:14" ht="14">
      <c r="A12" s="167"/>
      <c r="B12" s="180"/>
      <c r="C12" s="181" t="str">
        <f>IF('P2'!J13="","",'P2'!J13)</f>
        <v>Trondheim AK</v>
      </c>
      <c r="D12" s="182"/>
      <c r="E12" s="182"/>
      <c r="F12" s="183"/>
      <c r="G12" s="184"/>
      <c r="H12" s="182"/>
      <c r="I12" s="182"/>
      <c r="J12" s="183"/>
      <c r="K12" s="184"/>
      <c r="L12" s="182"/>
      <c r="M12" s="183"/>
      <c r="N12" s="185"/>
    </row>
    <row r="13" spans="1:14" ht="14">
      <c r="A13" s="167"/>
      <c r="B13" s="175" t="str">
        <f>IF('P2'!F15="","",'P2'!F15)</f>
        <v>15-16</v>
      </c>
      <c r="C13" s="176" t="str">
        <f>IF('P2'!I15="","",'P2'!I15)</f>
        <v>Eline Svendsen</v>
      </c>
      <c r="D13" s="186"/>
      <c r="E13" s="186"/>
      <c r="F13" s="187"/>
      <c r="G13" s="188" t="str">
        <f>IF(MAX(D13,E13,F13)&gt;0,MAX(D13,E13,F13),"")</f>
        <v/>
      </c>
      <c r="H13" s="186"/>
      <c r="I13" s="186"/>
      <c r="J13" s="187"/>
      <c r="K13" s="188" t="str">
        <f>IF(MAX(H13,I13,J13)&gt;0,MAX(H13,I13,J13),"")</f>
        <v/>
      </c>
      <c r="L13" s="186"/>
      <c r="M13" s="187"/>
      <c r="N13" s="188" t="str">
        <f>IF(MIN(L13,M13)&gt;0,MIN(L13,M13),"")</f>
        <v/>
      </c>
    </row>
    <row r="14" spans="1:14" ht="14">
      <c r="A14" s="167"/>
      <c r="B14" s="180"/>
      <c r="C14" s="181" t="str">
        <f>IF('P2'!J15="","",'P2'!J15)</f>
        <v>Tysvær VK</v>
      </c>
      <c r="D14" s="182"/>
      <c r="E14" s="182"/>
      <c r="F14" s="183"/>
      <c r="G14" s="184"/>
      <c r="H14" s="182"/>
      <c r="I14" s="182"/>
      <c r="J14" s="183"/>
      <c r="K14" s="184"/>
      <c r="L14" s="182"/>
      <c r="M14" s="183"/>
      <c r="N14" s="185"/>
    </row>
    <row r="15" spans="1:14" ht="14">
      <c r="A15" s="167"/>
      <c r="B15" s="175" t="str">
        <f>IF('P2'!F17="","",'P2'!F17)</f>
        <v>15-16</v>
      </c>
      <c r="C15" s="176" t="str">
        <f>IF('P2'!I17="","",'P2'!I17)</f>
        <v>Eline Høien</v>
      </c>
      <c r="D15" s="177">
        <v>6.18</v>
      </c>
      <c r="E15" s="177">
        <v>6.25</v>
      </c>
      <c r="F15" s="178">
        <v>5.85</v>
      </c>
      <c r="G15" s="179">
        <f>IF(MAX(D15,E15,F15)&gt;0,MAX(D15,E15,F15),"")</f>
        <v>6.25</v>
      </c>
      <c r="H15" s="177">
        <v>8.85</v>
      </c>
      <c r="I15" s="177">
        <v>9.57</v>
      </c>
      <c r="J15" s="178">
        <v>9.2899999999999991</v>
      </c>
      <c r="K15" s="179">
        <f>IF(MAX(H15,I15,J15)&gt;0,MAX(H15,I15,J15),"")</f>
        <v>9.57</v>
      </c>
      <c r="L15" s="177">
        <v>7.54</v>
      </c>
      <c r="M15" s="178">
        <v>7.47</v>
      </c>
      <c r="N15" s="179">
        <f>IF(MIN(L15,M15)&gt;0,MIN(L15,M15),"")</f>
        <v>7.47</v>
      </c>
    </row>
    <row r="16" spans="1:14" ht="14">
      <c r="A16" s="167"/>
      <c r="B16" s="180"/>
      <c r="C16" s="181" t="str">
        <f>IF('P2'!J17="","",'P2'!J17)</f>
        <v>Vigrestad IK</v>
      </c>
      <c r="D16" s="182"/>
      <c r="E16" s="182"/>
      <c r="F16" s="183"/>
      <c r="G16" s="184"/>
      <c r="H16" s="182"/>
      <c r="I16" s="182"/>
      <c r="J16" s="183"/>
      <c r="K16" s="184"/>
      <c r="L16" s="182"/>
      <c r="M16" s="183"/>
      <c r="N16" s="185"/>
    </row>
    <row r="17" spans="1:14" ht="14">
      <c r="A17" s="167"/>
      <c r="B17" s="175" t="str">
        <f>IF('P2'!F19="","",'P2'!F19)</f>
        <v/>
      </c>
      <c r="C17" s="176" t="str">
        <f>IF('P2'!I19="","",'P2'!I19)</f>
        <v/>
      </c>
      <c r="D17" s="186"/>
      <c r="E17" s="186"/>
      <c r="F17" s="187"/>
      <c r="G17" s="188" t="str">
        <f>IF(MAX(D17,E17,F17)&gt;0,MAX(D17,E17,F17),"")</f>
        <v/>
      </c>
      <c r="H17" s="186"/>
      <c r="I17" s="186"/>
      <c r="J17" s="187"/>
      <c r="K17" s="188" t="str">
        <f>IF(MAX(H17,I17,J17)&gt;0,MAX(H17,I17,J17),"")</f>
        <v/>
      </c>
      <c r="L17" s="186"/>
      <c r="M17" s="187"/>
      <c r="N17" s="188" t="str">
        <f>IF(MIN(L17,M17)&gt;0,MIN(L17,M17),"")</f>
        <v/>
      </c>
    </row>
    <row r="18" spans="1:14" ht="14">
      <c r="A18" s="167"/>
      <c r="B18" s="180"/>
      <c r="C18" s="181" t="str">
        <f>IF('P2'!J19="","",'P2'!J19)</f>
        <v/>
      </c>
      <c r="D18" s="182"/>
      <c r="E18" s="182"/>
      <c r="F18" s="183"/>
      <c r="G18" s="184"/>
      <c r="H18" s="182"/>
      <c r="I18" s="182"/>
      <c r="J18" s="183"/>
      <c r="K18" s="184"/>
      <c r="L18" s="182"/>
      <c r="M18" s="183"/>
      <c r="N18" s="185"/>
    </row>
    <row r="19" spans="1:14" ht="14">
      <c r="A19" s="167"/>
      <c r="B19" s="175" t="str">
        <f>IF('P2'!F21="","",'P2'!F21)</f>
        <v>17-18</v>
      </c>
      <c r="C19" s="176" t="str">
        <f>IF('P2'!I21="","",'P2'!I21)</f>
        <v>Linn Christina Larssen</v>
      </c>
      <c r="D19" s="177">
        <v>6.72</v>
      </c>
      <c r="E19" s="177">
        <v>6.7</v>
      </c>
      <c r="F19" s="178">
        <v>6.83</v>
      </c>
      <c r="G19" s="179">
        <f>IF(MAX(D19,E19,F19)&gt;0,MAX(D19,E19,F19),"")</f>
        <v>6.83</v>
      </c>
      <c r="H19" s="177">
        <v>10.119999999999999</v>
      </c>
      <c r="I19" s="177">
        <v>10.19</v>
      </c>
      <c r="J19" s="178">
        <v>9.4499999999999993</v>
      </c>
      <c r="K19" s="179">
        <f>IF(MAX(H19,I19,J19)&gt;0,MAX(H19,I19,J19),"")</f>
        <v>10.19</v>
      </c>
      <c r="L19" s="177">
        <v>7.63</v>
      </c>
      <c r="M19" s="178">
        <v>7.59</v>
      </c>
      <c r="N19" s="179">
        <f>IF(MIN(L19,M19)&gt;0,MIN(L19,M19),"")</f>
        <v>7.59</v>
      </c>
    </row>
    <row r="20" spans="1:14" ht="14">
      <c r="A20" s="167"/>
      <c r="B20" s="180"/>
      <c r="C20" s="181" t="str">
        <f>IF('P2'!J21="","",'P2'!J21)</f>
        <v>Larvik AK</v>
      </c>
      <c r="D20" s="182"/>
      <c r="E20" s="182"/>
      <c r="F20" s="183"/>
      <c r="G20" s="184"/>
      <c r="H20" s="182"/>
      <c r="I20" s="182"/>
      <c r="J20" s="183"/>
      <c r="K20" s="184"/>
      <c r="L20" s="182"/>
      <c r="M20" s="183"/>
      <c r="N20" s="185"/>
    </row>
    <row r="21" spans="1:14" ht="14">
      <c r="A21" s="167"/>
      <c r="B21" s="175" t="str">
        <f>IF('P2'!F23="","",'P2'!F23)</f>
        <v>17-18</v>
      </c>
      <c r="C21" s="176" t="str">
        <f>IF('P2'!I23="","",'P2'!I23)</f>
        <v>Thea Emilie Hansen Gjørtz</v>
      </c>
      <c r="D21" s="177">
        <v>5.64</v>
      </c>
      <c r="E21" s="177">
        <v>5.69</v>
      </c>
      <c r="F21" s="187" t="s">
        <v>153</v>
      </c>
      <c r="G21" s="179">
        <f>IF(MAX(D21,E21,F21)&gt;0,MAX(D21,E21,F21),"")</f>
        <v>5.69</v>
      </c>
      <c r="H21" s="177">
        <v>7.56</v>
      </c>
      <c r="I21" s="177">
        <v>6.99</v>
      </c>
      <c r="J21" s="178">
        <v>8.01</v>
      </c>
      <c r="K21" s="179">
        <f>IF(MAX(H21,I21,J21)&gt;0,MAX(H21,I21,J21),"")</f>
        <v>8.01</v>
      </c>
      <c r="L21" s="177">
        <v>8.0500000000000007</v>
      </c>
      <c r="M21" s="178">
        <v>8</v>
      </c>
      <c r="N21" s="179">
        <f>IF(MIN(L21,M21)&gt;0,MIN(L21,M21),"")</f>
        <v>8</v>
      </c>
    </row>
    <row r="22" spans="1:14" ht="14">
      <c r="A22" s="167"/>
      <c r="B22" s="180"/>
      <c r="C22" s="181" t="str">
        <f>IF('P2'!J23="","",'P2'!J23)</f>
        <v>Larvik AK</v>
      </c>
      <c r="D22" s="182"/>
      <c r="E22" s="182"/>
      <c r="F22" s="183"/>
      <c r="G22" s="184"/>
      <c r="H22" s="182"/>
      <c r="I22" s="182"/>
      <c r="J22" s="183"/>
      <c r="K22" s="184"/>
      <c r="L22" s="182"/>
      <c r="M22" s="183"/>
      <c r="N22" s="185"/>
    </row>
    <row r="23" spans="1:14" ht="14">
      <c r="A23" s="167"/>
      <c r="B23" s="175" t="str">
        <f>IF('P2'!F25="","",'P2'!F25)</f>
        <v>17-18</v>
      </c>
      <c r="C23" s="176" t="str">
        <f>IF('P2'!I25="","",'P2'!I25)</f>
        <v>Maria-Isabel V. Lie</v>
      </c>
      <c r="D23" s="177">
        <v>5.1100000000000003</v>
      </c>
      <c r="E23" s="177">
        <v>5.22</v>
      </c>
      <c r="F23" s="178">
        <v>5.14</v>
      </c>
      <c r="G23" s="179">
        <f>IF(MAX(D23,E23,F23)&gt;0,MAX(D23,E23,F23),"")</f>
        <v>5.22</v>
      </c>
      <c r="H23" s="177">
        <v>4.79</v>
      </c>
      <c r="I23" s="177">
        <v>9.51</v>
      </c>
      <c r="J23" s="178">
        <v>7.9</v>
      </c>
      <c r="K23" s="179">
        <f>IF(MAX(H23,I23,J23)&gt;0,MAX(H23,I23,J23),"")</f>
        <v>9.51</v>
      </c>
      <c r="L23" s="177">
        <v>9.02</v>
      </c>
      <c r="M23" s="178">
        <v>9.1199999999999992</v>
      </c>
      <c r="N23" s="179">
        <f>IF(MIN(L23,M23)&gt;0,MIN(L23,M23),"")</f>
        <v>9.02</v>
      </c>
    </row>
    <row r="24" spans="1:14" ht="14">
      <c r="A24" s="167"/>
      <c r="B24" s="180"/>
      <c r="C24" s="181" t="str">
        <f>IF('P2'!J25="","",'P2'!J25)</f>
        <v>Spydeberg Atletene</v>
      </c>
      <c r="D24" s="182"/>
      <c r="E24" s="182"/>
      <c r="F24" s="183"/>
      <c r="G24" s="184"/>
      <c r="H24" s="182"/>
      <c r="I24" s="182"/>
      <c r="J24" s="183"/>
      <c r="K24" s="184"/>
      <c r="L24" s="182"/>
      <c r="M24" s="183"/>
      <c r="N24" s="185"/>
    </row>
    <row r="25" spans="1:14" ht="14">
      <c r="A25" s="167"/>
      <c r="B25" s="175" t="str">
        <f>IF('P2'!F27="","",'P2'!F27)</f>
        <v>17-18</v>
      </c>
      <c r="C25" s="176" t="str">
        <f>IF('P2'!I27="","",'P2'!I27)</f>
        <v>Trine Endestad Hellevang</v>
      </c>
      <c r="D25" s="177">
        <v>6.44</v>
      </c>
      <c r="E25" s="177">
        <v>6.62</v>
      </c>
      <c r="F25" s="178">
        <v>6.47</v>
      </c>
      <c r="G25" s="179">
        <f>IF(MAX(D25,E25,F25)&gt;0,MAX(D25,E25,F25),"")</f>
        <v>6.62</v>
      </c>
      <c r="H25" s="177">
        <v>9.82</v>
      </c>
      <c r="I25" s="177">
        <v>7.08</v>
      </c>
      <c r="J25" s="178">
        <v>10.029999999999999</v>
      </c>
      <c r="K25" s="179">
        <f>IF(MAX(H25,I25,J25)&gt;0,MAX(H25,I25,J25),"")</f>
        <v>10.029999999999999</v>
      </c>
      <c r="L25" s="177">
        <v>8.08</v>
      </c>
      <c r="M25" s="178">
        <v>8</v>
      </c>
      <c r="N25" s="179">
        <f>IF(MIN(L25,M25)&gt;0,MIN(L25,M25),"")</f>
        <v>8</v>
      </c>
    </row>
    <row r="26" spans="1:14" ht="14">
      <c r="A26" s="167"/>
      <c r="B26" s="180"/>
      <c r="C26" s="181" t="str">
        <f>IF('P2'!J27="","",'P2'!J27)</f>
        <v>Tambarskjelvar IL</v>
      </c>
      <c r="D26" s="182"/>
      <c r="E26" s="182"/>
      <c r="F26" s="183"/>
      <c r="G26" s="184"/>
      <c r="H26" s="182"/>
      <c r="I26" s="182"/>
      <c r="J26" s="183"/>
      <c r="K26" s="184"/>
      <c r="L26" s="182"/>
      <c r="M26" s="183"/>
      <c r="N26" s="185"/>
    </row>
    <row r="27" spans="1:14" ht="14">
      <c r="A27" s="167"/>
      <c r="B27" s="175" t="str">
        <f>IF('P2'!F29="","",'P2'!F29)</f>
        <v>17-18</v>
      </c>
      <c r="C27" s="176" t="str">
        <f>IF('P2'!I29="","",'P2'!I29)</f>
        <v>Rina Tysse</v>
      </c>
      <c r="D27" s="177">
        <v>5.36</v>
      </c>
      <c r="E27" s="177">
        <v>5.16</v>
      </c>
      <c r="F27" s="178">
        <v>5.42</v>
      </c>
      <c r="G27" s="179">
        <f>IF(MAX(D27,E27,F27)&gt;0,MAX(D27,E27,F27),"")</f>
        <v>5.42</v>
      </c>
      <c r="H27" s="177">
        <v>6.09</v>
      </c>
      <c r="I27" s="177">
        <v>5.84</v>
      </c>
      <c r="J27" s="178">
        <v>7.12</v>
      </c>
      <c r="K27" s="179">
        <f>IF(MAX(H27,I27,J27)&gt;0,MAX(H27,I27,J27),"")</f>
        <v>7.12</v>
      </c>
      <c r="L27" s="177">
        <v>8.07</v>
      </c>
      <c r="M27" s="178">
        <v>8.18</v>
      </c>
      <c r="N27" s="179">
        <f>IF(MIN(L27,M27)&gt;0,MIN(L27,M27),"")</f>
        <v>8.07</v>
      </c>
    </row>
    <row r="28" spans="1:14" ht="14">
      <c r="A28" s="167"/>
      <c r="B28" s="180"/>
      <c r="C28" s="181" t="str">
        <f>IF('P2'!J29="","",'P2'!J29)</f>
        <v>Tysvær VK</v>
      </c>
      <c r="D28" s="182"/>
      <c r="E28" s="182"/>
      <c r="F28" s="183"/>
      <c r="G28" s="184"/>
      <c r="H28" s="182"/>
      <c r="I28" s="182"/>
      <c r="J28" s="183"/>
      <c r="K28" s="184"/>
      <c r="L28" s="182"/>
      <c r="M28" s="183"/>
      <c r="N28" s="185"/>
    </row>
    <row r="29" spans="1:14" ht="14">
      <c r="A29" s="167"/>
      <c r="B29" s="175" t="str">
        <f>IF('P2'!F31="","",'P2'!F31)</f>
        <v/>
      </c>
      <c r="C29" s="176" t="str">
        <f>IF('P2'!I31="","",'P2'!I31)</f>
        <v xml:space="preserve"> </v>
      </c>
      <c r="D29" s="186"/>
      <c r="E29" s="186"/>
      <c r="F29" s="187"/>
      <c r="G29" s="188" t="str">
        <f>IF(MAX(D29,E29,F29)&gt;0,MAX(D29,E29,F29),"")</f>
        <v/>
      </c>
      <c r="H29" s="186"/>
      <c r="I29" s="186"/>
      <c r="J29" s="187"/>
      <c r="K29" s="188" t="str">
        <f>IF(MAX(H29,I29,J29)&gt;0,MAX(H29,I29,J29),"")</f>
        <v/>
      </c>
      <c r="L29" s="186"/>
      <c r="M29" s="187"/>
      <c r="N29" s="188" t="str">
        <f>IF(MIN(L29,M29)&gt;0,MIN(L29,M29),"")</f>
        <v/>
      </c>
    </row>
    <row r="30" spans="1:14" ht="14">
      <c r="A30" s="167"/>
      <c r="B30" s="180"/>
      <c r="C30" s="189" t="str">
        <f>IF('P2'!J31="","",'P2'!J31)</f>
        <v/>
      </c>
      <c r="D30" s="182"/>
      <c r="E30" s="182"/>
      <c r="F30" s="183"/>
      <c r="G30" s="184"/>
      <c r="H30" s="182"/>
      <c r="I30" s="182"/>
      <c r="J30" s="183"/>
      <c r="K30" s="184"/>
      <c r="L30" s="182"/>
      <c r="M30" s="183"/>
      <c r="N30" s="185"/>
    </row>
    <row r="31" spans="1:14" ht="14">
      <c r="A31" s="167"/>
      <c r="B31" s="175" t="str">
        <f>IF('P2'!F33="","",'P2'!F33)</f>
        <v/>
      </c>
      <c r="C31" s="176" t="str">
        <f>IF('P2'!I33="","",'P2'!I33)</f>
        <v/>
      </c>
      <c r="D31" s="186"/>
      <c r="E31" s="186"/>
      <c r="F31" s="187"/>
      <c r="G31" s="188" t="str">
        <f>IF(MAX(D31,E31,F31)&gt;0,MAX(D31,E31,F31),"")</f>
        <v/>
      </c>
      <c r="H31" s="186"/>
      <c r="I31" s="186"/>
      <c r="J31" s="187"/>
      <c r="K31" s="188" t="str">
        <f>IF(MAX(H31,I31,J31)&gt;0,MAX(H31,I31,J31),"")</f>
        <v/>
      </c>
      <c r="L31" s="186"/>
      <c r="M31" s="187"/>
      <c r="N31" s="188" t="str">
        <f>IF(MIN(L31,M31)&gt;0,MIN(L31,M31),"")</f>
        <v/>
      </c>
    </row>
    <row r="32" spans="1:14" ht="14">
      <c r="A32" s="167"/>
      <c r="B32" s="180"/>
      <c r="C32" s="189" t="str">
        <f>IF('P2'!J33="","",'P2'!J33)</f>
        <v/>
      </c>
      <c r="D32" s="182"/>
      <c r="E32" s="182"/>
      <c r="F32" s="183"/>
      <c r="G32" s="184"/>
      <c r="H32" s="182"/>
      <c r="I32" s="182"/>
      <c r="J32" s="183"/>
      <c r="K32" s="184"/>
      <c r="L32" s="182"/>
      <c r="M32" s="183"/>
      <c r="N32" s="185"/>
    </row>
    <row r="33" spans="1:14" ht="14">
      <c r="A33" s="167"/>
      <c r="B33" s="175" t="str">
        <f>IF('P2'!F35="","",'P2'!F35)</f>
        <v/>
      </c>
      <c r="C33" s="176"/>
      <c r="D33" s="186"/>
      <c r="E33" s="186"/>
      <c r="F33" s="187"/>
      <c r="G33" s="188" t="str">
        <f>IF(MAX(D33,E33,F33)&gt;0,MAX(D33,E33,F33),"")</f>
        <v/>
      </c>
      <c r="H33" s="186"/>
      <c r="I33" s="186"/>
      <c r="J33" s="187"/>
      <c r="K33" s="188" t="str">
        <f>IF(MAX(H33,I33,J33)&gt;0,MAX(H33,I33,J33),"")</f>
        <v/>
      </c>
      <c r="L33" s="186"/>
      <c r="M33" s="187"/>
      <c r="N33" s="188" t="str">
        <f>IF(MIN(L33,M33)&gt;0,MIN(L33,M33),"")</f>
        <v/>
      </c>
    </row>
    <row r="34" spans="1:14" ht="14">
      <c r="A34" s="167"/>
      <c r="B34" s="180"/>
      <c r="C34" s="189"/>
      <c r="D34" s="182"/>
      <c r="E34" s="182"/>
      <c r="F34" s="183"/>
      <c r="G34" s="184"/>
      <c r="H34" s="182"/>
      <c r="I34" s="182"/>
      <c r="J34" s="183"/>
      <c r="K34" s="184"/>
      <c r="L34" s="182"/>
      <c r="M34" s="183"/>
      <c r="N34" s="185"/>
    </row>
    <row r="35" spans="1:14" ht="14">
      <c r="A35" s="167"/>
      <c r="B35" s="175" t="str">
        <f>IF('P2'!F37="","",'P2'!F37)</f>
        <v/>
      </c>
      <c r="C35" s="176"/>
      <c r="D35" s="186"/>
      <c r="E35" s="186"/>
      <c r="F35" s="187"/>
      <c r="G35" s="188" t="str">
        <f>IF(MAX(D35,E35,F35)&gt;0,MAX(D35,E35,F35),"")</f>
        <v/>
      </c>
      <c r="H35" s="186"/>
      <c r="I35" s="186"/>
      <c r="J35" s="187"/>
      <c r="K35" s="188" t="str">
        <f>IF(MAX(H35,I35,J35)&gt;0,MAX(H35,I35,J35),"")</f>
        <v/>
      </c>
      <c r="L35" s="186"/>
      <c r="M35" s="187"/>
      <c r="N35" s="188" t="str">
        <f>IF(MIN(L35,M35)&gt;0,MIN(L35,M35),"")</f>
        <v/>
      </c>
    </row>
    <row r="36" spans="1:14" ht="14">
      <c r="A36" s="167"/>
      <c r="B36" s="180"/>
      <c r="C36" s="189" t="str">
        <f>IF('P2'!J37="","",'P2'!J37)</f>
        <v/>
      </c>
      <c r="D36" s="182"/>
      <c r="E36" s="182"/>
      <c r="F36" s="183"/>
      <c r="G36" s="184"/>
      <c r="H36" s="182"/>
      <c r="I36" s="182"/>
      <c r="J36" s="183"/>
      <c r="K36" s="184"/>
      <c r="L36" s="182"/>
      <c r="M36" s="183"/>
      <c r="N36" s="185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N36"/>
  <sheetViews>
    <sheetView workbookViewId="0">
      <selection sqref="A1:N1"/>
    </sheetView>
  </sheetViews>
  <sheetFormatPr baseColWidth="10" defaultColWidth="14.5" defaultRowHeight="15" customHeight="1"/>
  <cols>
    <col min="1" max="1" width="7.5" customWidth="1"/>
    <col min="3" max="3" width="27.5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128" t="str">
        <f>IF('P1'!E5&gt;0,'P1'!E5,"")</f>
        <v/>
      </c>
      <c r="D2" s="128"/>
      <c r="E2" s="128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45185</v>
      </c>
      <c r="L3" s="245"/>
      <c r="M3" s="165" t="s">
        <v>11</v>
      </c>
      <c r="N3" s="166">
        <v>3</v>
      </c>
    </row>
    <row r="4" spans="1:14" ht="14">
      <c r="A4" s="128"/>
      <c r="B4" s="292" t="s">
        <v>244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IF('P3'!F9="","",'P3'!F9)</f>
        <v>15-16</v>
      </c>
      <c r="C7" s="176" t="str">
        <f>IF('P3'!I9="","",'P3'!I9)</f>
        <v>Nikolai K. Aadland</v>
      </c>
      <c r="D7" s="177">
        <v>7.66</v>
      </c>
      <c r="E7" s="177">
        <v>7.02</v>
      </c>
      <c r="F7" s="178">
        <v>7.46</v>
      </c>
      <c r="G7" s="179">
        <f>IF(MAX(D7,E7,F7)&gt;0,MAX(D7,E7,F7),"")</f>
        <v>7.66</v>
      </c>
      <c r="H7" s="186" t="s">
        <v>153</v>
      </c>
      <c r="I7" s="177">
        <v>11.57</v>
      </c>
      <c r="J7" s="178">
        <v>10.28</v>
      </c>
      <c r="K7" s="179">
        <f>IF(MAX(H7,I7,J7)&gt;0,MAX(H7,I7,J7),"")</f>
        <v>11.57</v>
      </c>
      <c r="L7" s="177">
        <v>6.93</v>
      </c>
      <c r="M7" s="178">
        <v>7.07</v>
      </c>
      <c r="N7" s="179">
        <f>IF(MIN(L7,M7)&gt;0,MIN(L7,M7),"")</f>
        <v>6.93</v>
      </c>
    </row>
    <row r="8" spans="1:14" ht="14">
      <c r="A8" s="167"/>
      <c r="B8" s="180"/>
      <c r="C8" s="189">
        <f>IF('P3'!J9="","",'P3'!GJ9)</f>
        <v>0</v>
      </c>
      <c r="D8" s="182"/>
      <c r="E8" s="182"/>
      <c r="F8" s="183"/>
      <c r="G8" s="184"/>
      <c r="H8" s="182"/>
      <c r="I8" s="182"/>
      <c r="J8" s="183"/>
      <c r="K8" s="184"/>
      <c r="L8" s="182"/>
      <c r="M8" s="183"/>
      <c r="N8" s="185"/>
    </row>
    <row r="9" spans="1:14" ht="14">
      <c r="A9" s="167"/>
      <c r="B9" s="175" t="str">
        <f>IF('P3'!F11="","",'P3'!F11)</f>
        <v>15-16</v>
      </c>
      <c r="C9" s="176" t="str">
        <f>IF('P3'!I11="","",'P3'!I11)</f>
        <v>Noah Mathias R. Svanholm</v>
      </c>
      <c r="D9" s="177">
        <v>6.74</v>
      </c>
      <c r="E9" s="177">
        <v>6.96</v>
      </c>
      <c r="F9" s="178">
        <v>7.12</v>
      </c>
      <c r="G9" s="179">
        <f>IF(MAX(D9,E9,F9)&gt;0,MAX(D9,E9,F9),"")</f>
        <v>7.12</v>
      </c>
      <c r="H9" s="177">
        <v>10.07</v>
      </c>
      <c r="I9" s="177">
        <v>10.43</v>
      </c>
      <c r="J9" s="178">
        <v>9.89</v>
      </c>
      <c r="K9" s="179">
        <f>IF(MAX(H9,I9,J9)&gt;0,MAX(H9,I9,J9),"")</f>
        <v>10.43</v>
      </c>
      <c r="L9" s="177">
        <v>6.83</v>
      </c>
      <c r="M9" s="178">
        <v>6.98</v>
      </c>
      <c r="N9" s="179">
        <f>IF(MIN(L9,M9)&gt;0,MIN(L9,M9),"")</f>
        <v>6.83</v>
      </c>
    </row>
    <row r="10" spans="1:14" ht="14">
      <c r="A10" s="167"/>
      <c r="B10" s="180"/>
      <c r="C10" s="189">
        <f>IF('P3'!J11="","",'P3'!GJ11)</f>
        <v>0</v>
      </c>
      <c r="D10" s="182"/>
      <c r="E10" s="182"/>
      <c r="F10" s="183"/>
      <c r="G10" s="184"/>
      <c r="H10" s="182"/>
      <c r="I10" s="182"/>
      <c r="J10" s="183"/>
      <c r="K10" s="184"/>
      <c r="L10" s="182"/>
      <c r="M10" s="183"/>
      <c r="N10" s="185"/>
    </row>
    <row r="11" spans="1:14" ht="14">
      <c r="A11" s="167"/>
      <c r="B11" s="175" t="str">
        <f>IF('P3'!F13="","",'P3'!F13)</f>
        <v>15-16</v>
      </c>
      <c r="C11" s="176" t="str">
        <f>IF('P3'!I13="","",'P3'!I13)</f>
        <v>Roland Siska</v>
      </c>
      <c r="D11" s="177">
        <v>8.32</v>
      </c>
      <c r="E11" s="177">
        <v>7.92</v>
      </c>
      <c r="F11" s="178">
        <v>7.73</v>
      </c>
      <c r="G11" s="179">
        <f>IF(MAX(D11,E11,F11)&gt;0,MAX(D11,E11,F11),"")</f>
        <v>8.32</v>
      </c>
      <c r="H11" s="186" t="s">
        <v>153</v>
      </c>
      <c r="I11" s="177">
        <v>8.4600000000000009</v>
      </c>
      <c r="J11" s="178">
        <v>4.1100000000000003</v>
      </c>
      <c r="K11" s="179">
        <f>IF(MAX(H11,I11,J11)&gt;0,MAX(H11,I11,J11),"")</f>
        <v>8.4600000000000009</v>
      </c>
      <c r="L11" s="177">
        <v>6.71</v>
      </c>
      <c r="M11" s="178">
        <v>6.67</v>
      </c>
      <c r="N11" s="179">
        <f>IF(MIN(L11,M11)&gt;0,MIN(L11,M11),"")</f>
        <v>6.67</v>
      </c>
    </row>
    <row r="12" spans="1:14" ht="14">
      <c r="A12" s="167"/>
      <c r="B12" s="180"/>
      <c r="C12" s="189">
        <f>IF('P3'!J13="","",'P3'!GJ13)</f>
        <v>0</v>
      </c>
      <c r="D12" s="182"/>
      <c r="E12" s="182"/>
      <c r="F12" s="183"/>
      <c r="G12" s="184"/>
      <c r="H12" s="182"/>
      <c r="I12" s="182"/>
      <c r="J12" s="183"/>
      <c r="K12" s="184"/>
      <c r="L12" s="182"/>
      <c r="M12" s="183"/>
      <c r="N12" s="185"/>
    </row>
    <row r="13" spans="1:14" ht="14">
      <c r="A13" s="167"/>
      <c r="B13" s="175" t="str">
        <f>IF('P3'!F15="","",'P3'!F15)</f>
        <v>15-16</v>
      </c>
      <c r="C13" s="176" t="str">
        <f>IF('P3'!I15="","",'P3'!I15)</f>
        <v>Anders Lysø Sletvold</v>
      </c>
      <c r="D13" s="177">
        <v>5.49</v>
      </c>
      <c r="E13" s="177">
        <v>5.3</v>
      </c>
      <c r="F13" s="178">
        <v>6.07</v>
      </c>
      <c r="G13" s="179">
        <f>IF(MAX(D13,E13,F13)&gt;0,MAX(D13,E13,F13),"")</f>
        <v>6.07</v>
      </c>
      <c r="H13" s="186" t="s">
        <v>153</v>
      </c>
      <c r="I13" s="177">
        <v>6.06</v>
      </c>
      <c r="J13" s="178">
        <v>6.48</v>
      </c>
      <c r="K13" s="179">
        <f>IF(MAX(H13,I13,J13)&gt;0,MAX(H13,I13,J13),"")</f>
        <v>6.48</v>
      </c>
      <c r="L13" s="177">
        <v>7.41</v>
      </c>
      <c r="M13" s="178">
        <v>6.96</v>
      </c>
      <c r="N13" s="179">
        <f>IF(MIN(L13,M13)&gt;0,MIN(L13,M13),"")</f>
        <v>6.96</v>
      </c>
    </row>
    <row r="14" spans="1:14" ht="14">
      <c r="A14" s="167"/>
      <c r="B14" s="180"/>
      <c r="C14" s="189">
        <f>IF('P3'!J15="","",'P3'!GJ15)</f>
        <v>0</v>
      </c>
      <c r="D14" s="182"/>
      <c r="E14" s="182"/>
      <c r="F14" s="183"/>
      <c r="G14" s="184"/>
      <c r="H14" s="182"/>
      <c r="I14" s="182"/>
      <c r="J14" s="183"/>
      <c r="K14" s="184"/>
      <c r="L14" s="182"/>
      <c r="M14" s="183"/>
      <c r="N14" s="185"/>
    </row>
    <row r="15" spans="1:14" ht="14">
      <c r="A15" s="167"/>
      <c r="B15" s="175" t="str">
        <f>IF('P3'!F17="","",'P3'!F17)</f>
        <v>15-16</v>
      </c>
      <c r="C15" s="176" t="str">
        <f>IF('P3'!I17="","",'P3'!I17)</f>
        <v>René A. Rand Djupå</v>
      </c>
      <c r="D15" s="177">
        <v>8.18</v>
      </c>
      <c r="E15" s="177">
        <v>8.25</v>
      </c>
      <c r="F15" s="178">
        <v>8.1</v>
      </c>
      <c r="G15" s="179">
        <f>IF(MAX(D15,E15,F15)&gt;0,MAX(D15,E15,F15),"")</f>
        <v>8.25</v>
      </c>
      <c r="H15" s="177">
        <v>9.09</v>
      </c>
      <c r="I15" s="177">
        <v>9.49</v>
      </c>
      <c r="J15" s="178">
        <v>8.89</v>
      </c>
      <c r="K15" s="179">
        <f>IF(MAX(H15,I15,J15)&gt;0,MAX(H15,I15,J15),"")</f>
        <v>9.49</v>
      </c>
      <c r="L15" s="177">
        <v>7.25</v>
      </c>
      <c r="M15" s="178">
        <v>7.16</v>
      </c>
      <c r="N15" s="179">
        <f>IF(MIN(L15,M15)&gt;0,MIN(L15,M15),"")</f>
        <v>7.16</v>
      </c>
    </row>
    <row r="16" spans="1:14" ht="14">
      <c r="A16" s="167"/>
      <c r="B16" s="180"/>
      <c r="C16" s="189">
        <f>IF('P3'!J17="","",'P3'!GJ17)</f>
        <v>0</v>
      </c>
      <c r="D16" s="182"/>
      <c r="E16" s="182"/>
      <c r="F16" s="183"/>
      <c r="G16" s="184"/>
      <c r="H16" s="182"/>
      <c r="I16" s="182"/>
      <c r="J16" s="183"/>
      <c r="K16" s="184"/>
      <c r="L16" s="182"/>
      <c r="M16" s="183"/>
      <c r="N16" s="185"/>
    </row>
    <row r="17" spans="1:14" ht="14">
      <c r="A17" s="167"/>
      <c r="B17" s="175" t="str">
        <f>IF('P3'!F19="","",'P3'!F19)</f>
        <v>15-16</v>
      </c>
      <c r="C17" s="176" t="str">
        <f>IF('P3'!I19="","",'P3'!I19)</f>
        <v>Tomack Sand</v>
      </c>
      <c r="D17" s="177">
        <v>8.67</v>
      </c>
      <c r="E17" s="177">
        <v>8.6199999999999992</v>
      </c>
      <c r="F17" s="178">
        <v>8.8699999999999992</v>
      </c>
      <c r="G17" s="179">
        <f>IF(MAX(D17,E17,F17)&gt;0,MAX(D17,E17,F17),"")</f>
        <v>8.8699999999999992</v>
      </c>
      <c r="H17" s="177">
        <v>13.29</v>
      </c>
      <c r="I17" s="177">
        <v>13.68</v>
      </c>
      <c r="J17" s="178">
        <v>12.2</v>
      </c>
      <c r="K17" s="179">
        <f>IF(MAX(H17,I17,J17)&gt;0,MAX(H17,I17,J17),"")</f>
        <v>13.68</v>
      </c>
      <c r="L17" s="177">
        <v>6.62</v>
      </c>
      <c r="M17" s="178">
        <v>6.53</v>
      </c>
      <c r="N17" s="179">
        <f>IF(MIN(L17,M17)&gt;0,MIN(L17,M17),"")</f>
        <v>6.53</v>
      </c>
    </row>
    <row r="18" spans="1:14" ht="14">
      <c r="A18" s="167"/>
      <c r="B18" s="180"/>
      <c r="C18" s="189">
        <f>IF('P3'!J19="","",'P3'!GJ19)</f>
        <v>0</v>
      </c>
      <c r="D18" s="182"/>
      <c r="E18" s="182"/>
      <c r="F18" s="183"/>
      <c r="G18" s="184"/>
      <c r="H18" s="182"/>
      <c r="I18" s="182"/>
      <c r="J18" s="183"/>
      <c r="K18" s="184"/>
      <c r="L18" s="182"/>
      <c r="M18" s="183"/>
      <c r="N18" s="185"/>
    </row>
    <row r="19" spans="1:14" ht="14">
      <c r="A19" s="167"/>
      <c r="B19" s="175" t="str">
        <f>IF('P3'!F21="","",'P3'!F21)</f>
        <v>15-16</v>
      </c>
      <c r="C19" s="176" t="str">
        <f>IF('P3'!I21="","",'P3'!I21)</f>
        <v>Aron Jensen Fauske</v>
      </c>
      <c r="D19" s="177">
        <v>6.46</v>
      </c>
      <c r="E19" s="177">
        <v>6.69</v>
      </c>
      <c r="F19" s="178">
        <v>6.62</v>
      </c>
      <c r="G19" s="179">
        <f>IF(MAX(D19,E19,F19)&gt;0,MAX(D19,E19,F19),"")</f>
        <v>6.69</v>
      </c>
      <c r="H19" s="177">
        <v>7.92</v>
      </c>
      <c r="I19" s="177">
        <v>9.0500000000000007</v>
      </c>
      <c r="J19" s="178">
        <v>7.75</v>
      </c>
      <c r="K19" s="179">
        <f>IF(MAX(H19,I19,J19)&gt;0,MAX(H19,I19,J19),"")</f>
        <v>9.0500000000000007</v>
      </c>
      <c r="L19" s="177">
        <v>7.42</v>
      </c>
      <c r="M19" s="187" t="s">
        <v>153</v>
      </c>
      <c r="N19" s="179">
        <f>IF(MIN(L19,M19)&gt;0,MIN(L19,M19),"")</f>
        <v>7.42</v>
      </c>
    </row>
    <row r="20" spans="1:14" ht="14">
      <c r="A20" s="167"/>
      <c r="B20" s="180"/>
      <c r="C20" s="189">
        <f>IF('P3'!J21="","",'P3'!GJ21)</f>
        <v>0</v>
      </c>
      <c r="D20" s="182"/>
      <c r="E20" s="182"/>
      <c r="F20" s="183"/>
      <c r="G20" s="184"/>
      <c r="H20" s="182"/>
      <c r="I20" s="182"/>
      <c r="J20" s="183"/>
      <c r="K20" s="184"/>
      <c r="L20" s="182"/>
      <c r="M20" s="183"/>
      <c r="N20" s="185"/>
    </row>
    <row r="21" spans="1:14" ht="14">
      <c r="A21" s="167"/>
      <c r="B21" s="175" t="str">
        <f>IF('P3'!F23="","",'P3'!F23)</f>
        <v>15-16</v>
      </c>
      <c r="C21" s="176" t="str">
        <f>IF('P3'!I23="","",'P3'!I23)</f>
        <v>Andreas Kvamsås Savland</v>
      </c>
      <c r="D21" s="177">
        <v>6.81</v>
      </c>
      <c r="E21" s="177">
        <v>6.69</v>
      </c>
      <c r="F21" s="178">
        <v>6.9</v>
      </c>
      <c r="G21" s="179">
        <f>IF(MAX(D21,E21,F21)&gt;0,MAX(D21,E21,F21),"")</f>
        <v>6.9</v>
      </c>
      <c r="H21" s="177">
        <v>8.57</v>
      </c>
      <c r="I21" s="177">
        <v>9.57</v>
      </c>
      <c r="J21" s="178">
        <v>6.77</v>
      </c>
      <c r="K21" s="179">
        <f>IF(MAX(H21,I21,J21)&gt;0,MAX(H21,I21,J21),"")</f>
        <v>9.57</v>
      </c>
      <c r="L21" s="177">
        <v>7.25</v>
      </c>
      <c r="M21" s="178">
        <v>6.76</v>
      </c>
      <c r="N21" s="179">
        <f>IF(MIN(L21,M21)&gt;0,MIN(L21,M21),"")</f>
        <v>6.76</v>
      </c>
    </row>
    <row r="22" spans="1:14" ht="14">
      <c r="A22" s="167"/>
      <c r="B22" s="180"/>
      <c r="C22" s="189">
        <f>IF('P3'!J23="","",'P3'!GJ23)</f>
        <v>0</v>
      </c>
      <c r="D22" s="182"/>
      <c r="E22" s="182"/>
      <c r="F22" s="183"/>
      <c r="G22" s="184"/>
      <c r="H22" s="182"/>
      <c r="I22" s="182"/>
      <c r="J22" s="183"/>
      <c r="K22" s="184"/>
      <c r="L22" s="182"/>
      <c r="M22" s="183"/>
      <c r="N22" s="185"/>
    </row>
    <row r="23" spans="1:14" ht="14">
      <c r="A23" s="167"/>
      <c r="B23" s="175" t="str">
        <f>IF('P3'!F25="","",'P3'!F25)</f>
        <v>15-16</v>
      </c>
      <c r="C23" s="176" t="str">
        <f>IF('P3'!I25="","",'P3'!I25)</f>
        <v>Olai S. Aamot</v>
      </c>
      <c r="D23" s="177">
        <v>8.1199999999999992</v>
      </c>
      <c r="E23" s="177">
        <v>7.61</v>
      </c>
      <c r="F23" s="178">
        <v>7.65</v>
      </c>
      <c r="G23" s="179">
        <f>IF(MAX(D23,E23,F23)&gt;0,MAX(D23,E23,F23),"")</f>
        <v>8.1199999999999992</v>
      </c>
      <c r="H23" s="177">
        <v>10.99</v>
      </c>
      <c r="I23" s="177">
        <v>10.85</v>
      </c>
      <c r="J23" s="178">
        <v>7.49</v>
      </c>
      <c r="K23" s="179">
        <f>IF(MAX(H23,I23,J23)&gt;0,MAX(H23,I23,J23),"")</f>
        <v>10.99</v>
      </c>
      <c r="L23" s="177">
        <v>6.92</v>
      </c>
      <c r="M23" s="178">
        <v>6.9</v>
      </c>
      <c r="N23" s="179">
        <f>IF(MIN(L23,M23)&gt;0,MIN(L23,M23),"")</f>
        <v>6.9</v>
      </c>
    </row>
    <row r="24" spans="1:14" ht="14">
      <c r="A24" s="167"/>
      <c r="B24" s="180"/>
      <c r="C24" s="189">
        <f>IF('P3'!J25="","",'P3'!GJ25)</f>
        <v>0</v>
      </c>
      <c r="D24" s="182"/>
      <c r="E24" s="182"/>
      <c r="F24" s="183"/>
      <c r="G24" s="184"/>
      <c r="H24" s="182"/>
      <c r="I24" s="182"/>
      <c r="J24" s="183"/>
      <c r="K24" s="184"/>
      <c r="L24" s="182"/>
      <c r="M24" s="183"/>
      <c r="N24" s="185"/>
    </row>
    <row r="25" spans="1:14" ht="14">
      <c r="A25" s="167"/>
      <c r="B25" s="175" t="str">
        <f>IF('P3'!F27="","",'P3'!F27)</f>
        <v>15-16</v>
      </c>
      <c r="C25" s="176" t="str">
        <f>IF('P3'!I27="","",'P3'!I27)</f>
        <v>Erik Orasmäe</v>
      </c>
      <c r="D25" s="177">
        <v>7.63</v>
      </c>
      <c r="E25" s="177">
        <v>7.74</v>
      </c>
      <c r="F25" s="178">
        <v>7.74</v>
      </c>
      <c r="G25" s="179">
        <f>IF(MAX(D25,E25,F25)&gt;0,MAX(D25,E25,F25),"")</f>
        <v>7.74</v>
      </c>
      <c r="H25" s="177">
        <v>9.33</v>
      </c>
      <c r="I25" s="177">
        <v>5.29</v>
      </c>
      <c r="J25" s="178">
        <v>9.58</v>
      </c>
      <c r="K25" s="179">
        <f>IF(MAX(H25,I25,J25)&gt;0,MAX(H25,I25,J25),"")</f>
        <v>9.58</v>
      </c>
      <c r="L25" s="177">
        <v>6.84</v>
      </c>
      <c r="M25" s="178">
        <v>6.66</v>
      </c>
      <c r="N25" s="179">
        <f>IF(MIN(L25,M25)&gt;0,MIN(L25,M25),"")</f>
        <v>6.66</v>
      </c>
    </row>
    <row r="26" spans="1:14" ht="14">
      <c r="A26" s="167"/>
      <c r="B26" s="180"/>
      <c r="C26" s="189">
        <f>IF('P3'!J27="","",'P3'!GJ27)</f>
        <v>0</v>
      </c>
      <c r="D26" s="182"/>
      <c r="E26" s="182"/>
      <c r="F26" s="183"/>
      <c r="G26" s="184"/>
      <c r="H26" s="182"/>
      <c r="I26" s="182"/>
      <c r="J26" s="183"/>
      <c r="K26" s="184"/>
      <c r="L26" s="182"/>
      <c r="M26" s="183"/>
      <c r="N26" s="185"/>
    </row>
    <row r="27" spans="1:14" ht="14">
      <c r="A27" s="167"/>
      <c r="B27" s="175" t="str">
        <f>IF('P3'!F29="","",'P3'!F29)</f>
        <v>15-16</v>
      </c>
      <c r="C27" s="176" t="str">
        <f>IF('P3'!I29="","",'P3'!I29)</f>
        <v>William Kyvik</v>
      </c>
      <c r="D27" s="177">
        <v>6.58</v>
      </c>
      <c r="E27" s="177">
        <v>6.94</v>
      </c>
      <c r="F27" s="178">
        <v>6.99</v>
      </c>
      <c r="G27" s="179">
        <f>IF(MAX(D27,E27,F27)&gt;0,MAX(D27,E27,F27),"")</f>
        <v>6.99</v>
      </c>
      <c r="H27" s="177">
        <v>7.96</v>
      </c>
      <c r="I27" s="177">
        <v>8.31</v>
      </c>
      <c r="J27" s="178">
        <v>8.08</v>
      </c>
      <c r="K27" s="179">
        <f>IF(MAX(H27,I27,J27)&gt;0,MAX(H27,I27,J27),"")</f>
        <v>8.31</v>
      </c>
      <c r="L27" s="177">
        <v>7.32</v>
      </c>
      <c r="M27" s="178">
        <v>7.15</v>
      </c>
      <c r="N27" s="179">
        <f>IF(MIN(L27,M27)&gt;0,MIN(L27,M27),"")</f>
        <v>7.15</v>
      </c>
    </row>
    <row r="28" spans="1:14" ht="14">
      <c r="A28" s="167"/>
      <c r="B28" s="180"/>
      <c r="C28" s="189">
        <f>IF('P3'!J29="","",'P3'!GJ29)</f>
        <v>0</v>
      </c>
      <c r="D28" s="182"/>
      <c r="E28" s="182"/>
      <c r="F28" s="183"/>
      <c r="G28" s="184"/>
      <c r="H28" s="182"/>
      <c r="I28" s="182"/>
      <c r="J28" s="183"/>
      <c r="K28" s="184"/>
      <c r="L28" s="182"/>
      <c r="M28" s="183"/>
      <c r="N28" s="185"/>
    </row>
    <row r="29" spans="1:14" ht="14">
      <c r="A29" s="167"/>
      <c r="B29" s="175" t="str">
        <f>IF('P3'!F31="","",'P3'!F31)</f>
        <v>15-16</v>
      </c>
      <c r="C29" s="176" t="str">
        <f>IF('P3'!I31="","",'P3'!I31)</f>
        <v>Sean Elliot Rafols</v>
      </c>
      <c r="D29" s="177">
        <v>6.02</v>
      </c>
      <c r="E29" s="177">
        <v>5.84</v>
      </c>
      <c r="F29" s="178">
        <v>6.62</v>
      </c>
      <c r="G29" s="179">
        <f>IF(MAX(D29,E29,F29)&gt;0,MAX(D29,E29,F29),"")</f>
        <v>6.62</v>
      </c>
      <c r="H29" s="177">
        <v>4.18</v>
      </c>
      <c r="I29" s="177">
        <v>2.64</v>
      </c>
      <c r="J29" s="178">
        <v>5.27</v>
      </c>
      <c r="K29" s="179">
        <f>IF(MAX(H29,I29,J29)&gt;0,MAX(H29,I29,J29),"")</f>
        <v>5.27</v>
      </c>
      <c r="L29" s="177">
        <v>7.44</v>
      </c>
      <c r="M29" s="178">
        <v>7.39</v>
      </c>
      <c r="N29" s="179">
        <f>IF(MIN(L29,M29)&gt;0,MIN(L29,M29),"")</f>
        <v>7.39</v>
      </c>
    </row>
    <row r="30" spans="1:14" ht="14">
      <c r="A30" s="167"/>
      <c r="B30" s="180"/>
      <c r="C30" s="189">
        <f>IF('P3'!J31="","",'P3'!GJ31)</f>
        <v>0</v>
      </c>
      <c r="D30" s="182"/>
      <c r="E30" s="182"/>
      <c r="F30" s="183"/>
      <c r="G30" s="184"/>
      <c r="H30" s="182"/>
      <c r="I30" s="182"/>
      <c r="J30" s="183"/>
      <c r="K30" s="184"/>
      <c r="L30" s="182"/>
      <c r="M30" s="183"/>
      <c r="N30" s="185"/>
    </row>
    <row r="31" spans="1:14" ht="14">
      <c r="A31" s="167"/>
      <c r="B31" s="175" t="str">
        <f>IF('P3'!F33="","",'P3'!F33)</f>
        <v/>
      </c>
      <c r="C31" s="176" t="str">
        <f>IF('P3'!I33="","",'P3'!I33)</f>
        <v/>
      </c>
      <c r="D31" s="186"/>
      <c r="E31" s="186"/>
      <c r="F31" s="187"/>
      <c r="G31" s="188" t="str">
        <f>IF(MAX(D31,E31,F31)&gt;0,MAX(D31,E31,F31),"")</f>
        <v/>
      </c>
      <c r="H31" s="186"/>
      <c r="I31" s="186"/>
      <c r="J31" s="187"/>
      <c r="K31" s="188" t="str">
        <f>IF(MAX(H31,I31,J31)&gt;0,MAX(H31,I31,J31),"")</f>
        <v/>
      </c>
      <c r="L31" s="186"/>
      <c r="M31" s="187"/>
      <c r="N31" s="188" t="str">
        <f>IF(MIN(L31,M31)&gt;0,MIN(L31,M31),"")</f>
        <v/>
      </c>
    </row>
    <row r="32" spans="1:14" ht="14">
      <c r="A32" s="167"/>
      <c r="B32" s="180"/>
      <c r="C32" s="189" t="str">
        <f>IF('P3'!J33="","",'P3'!GJ33)</f>
        <v/>
      </c>
      <c r="D32" s="182"/>
      <c r="E32" s="182"/>
      <c r="F32" s="183"/>
      <c r="G32" s="184"/>
      <c r="H32" s="182"/>
      <c r="I32" s="182"/>
      <c r="J32" s="183"/>
      <c r="K32" s="184"/>
      <c r="L32" s="182"/>
      <c r="M32" s="183"/>
      <c r="N32" s="185"/>
    </row>
    <row r="33" spans="1:14" ht="14">
      <c r="A33" s="167"/>
      <c r="B33" s="175" t="str">
        <f>IF('P3'!F35="","",'P3'!F35)</f>
        <v/>
      </c>
      <c r="C33" s="176"/>
      <c r="D33" s="186"/>
      <c r="E33" s="186"/>
      <c r="F33" s="187"/>
      <c r="G33" s="188" t="str">
        <f>IF(MAX(D33,E33,F33)&gt;0,MAX(D33,E33,F33),"")</f>
        <v/>
      </c>
      <c r="H33" s="186"/>
      <c r="I33" s="186"/>
      <c r="J33" s="187"/>
      <c r="K33" s="188" t="str">
        <f>IF(MAX(H33,I33,J33)&gt;0,MAX(H33,I33,J33),"")</f>
        <v/>
      </c>
      <c r="L33" s="186"/>
      <c r="M33" s="187"/>
      <c r="N33" s="188" t="str">
        <f>IF(MIN(L33,M33)&gt;0,MIN(L33,M33),"")</f>
        <v/>
      </c>
    </row>
    <row r="34" spans="1:14" ht="14">
      <c r="A34" s="167"/>
      <c r="B34" s="180"/>
      <c r="C34" s="189"/>
      <c r="D34" s="182"/>
      <c r="E34" s="182"/>
      <c r="F34" s="183"/>
      <c r="G34" s="184"/>
      <c r="H34" s="182"/>
      <c r="I34" s="182"/>
      <c r="J34" s="183"/>
      <c r="K34" s="184"/>
      <c r="L34" s="182"/>
      <c r="M34" s="183"/>
      <c r="N34" s="185"/>
    </row>
    <row r="35" spans="1:14" ht="14">
      <c r="A35" s="167"/>
      <c r="B35" s="175" t="str">
        <f>IF('P3'!F37="","",'P3'!F37)</f>
        <v/>
      </c>
      <c r="C35" s="176"/>
      <c r="D35" s="186"/>
      <c r="E35" s="186"/>
      <c r="F35" s="187"/>
      <c r="G35" s="188" t="str">
        <f>IF(MAX(D35,E35,F35)&gt;0,MAX(D35,E35,F35),"")</f>
        <v/>
      </c>
      <c r="H35" s="186"/>
      <c r="I35" s="186"/>
      <c r="J35" s="187"/>
      <c r="K35" s="188" t="str">
        <f>IF(MAX(H35,I35,J35)&gt;0,MAX(H35,I35,J35),"")</f>
        <v/>
      </c>
      <c r="L35" s="186"/>
      <c r="M35" s="187"/>
      <c r="N35" s="188" t="str">
        <f>IF(MIN(L35,M35)&gt;0,MIN(L35,M35),"")</f>
        <v/>
      </c>
    </row>
    <row r="36" spans="1:14" ht="14">
      <c r="A36" s="167"/>
      <c r="B36" s="180"/>
      <c r="C36" s="189" t="str">
        <f>IF('P3'!J37="","",'P3'!GJ37)</f>
        <v/>
      </c>
      <c r="D36" s="182"/>
      <c r="E36" s="182"/>
      <c r="F36" s="183"/>
      <c r="G36" s="184"/>
      <c r="H36" s="182"/>
      <c r="I36" s="182"/>
      <c r="J36" s="183"/>
      <c r="K36" s="184"/>
      <c r="L36" s="182"/>
      <c r="M36" s="183"/>
      <c r="N36" s="185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N36"/>
  <sheetViews>
    <sheetView workbookViewId="0">
      <selection sqref="A1:N1"/>
    </sheetView>
  </sheetViews>
  <sheetFormatPr baseColWidth="10" defaultColWidth="14.5" defaultRowHeight="15" customHeight="1"/>
  <cols>
    <col min="1" max="1" width="6.83203125" customWidth="1"/>
    <col min="3" max="3" width="24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128" t="str">
        <f>IF('P1'!E5&gt;0,'P1'!E5,"")</f>
        <v/>
      </c>
      <c r="D2" s="128"/>
      <c r="E2" s="128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45185</v>
      </c>
      <c r="L3" s="245"/>
      <c r="M3" s="165" t="s">
        <v>11</v>
      </c>
      <c r="N3" s="166">
        <v>4</v>
      </c>
    </row>
    <row r="4" spans="1:14" ht="14">
      <c r="A4" s="128"/>
      <c r="B4" s="292" t="s">
        <v>245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IF('P4'!F9="","",'P4'!F9)</f>
        <v>17-18</v>
      </c>
      <c r="C7" s="176" t="str">
        <f>IF('P4'!I9="","",'P4'!I9)</f>
        <v>Emil Viktor Sveum</v>
      </c>
      <c r="D7" s="177">
        <v>7.59</v>
      </c>
      <c r="E7" s="177">
        <v>7.88</v>
      </c>
      <c r="F7" s="187" t="s">
        <v>153</v>
      </c>
      <c r="G7" s="179">
        <f>IF(MAX(D7,E7,F7)&gt;0,MAX(D7,E7,F7),"")</f>
        <v>7.88</v>
      </c>
      <c r="H7" s="190">
        <v>8.0500000000000007</v>
      </c>
      <c r="I7" s="191" t="s">
        <v>153</v>
      </c>
      <c r="J7" s="192">
        <v>9.92</v>
      </c>
      <c r="K7" s="179">
        <f>IF(MAX(H7,I7,J7)&gt;0,MAX(H7,I7,J7),"")</f>
        <v>9.92</v>
      </c>
      <c r="L7" s="190">
        <v>6.39</v>
      </c>
      <c r="M7" s="192">
        <v>6.37</v>
      </c>
      <c r="N7" s="179">
        <f>IF(MIN(L7,M7)&gt;0,MIN(L7,M7),"")</f>
        <v>6.37</v>
      </c>
    </row>
    <row r="8" spans="1:14" ht="14">
      <c r="A8" s="167"/>
      <c r="B8" s="180"/>
      <c r="C8" s="181" t="str">
        <f>IF('P4'!J9="","",'P4'!J9)</f>
        <v>Gjøvik AK</v>
      </c>
      <c r="D8" s="182"/>
      <c r="E8" s="182"/>
      <c r="F8" s="183"/>
      <c r="G8" s="184"/>
      <c r="H8" s="182"/>
      <c r="I8" s="182"/>
      <c r="J8" s="183"/>
      <c r="K8" s="184"/>
      <c r="L8" s="182"/>
      <c r="M8" s="183"/>
      <c r="N8" s="185"/>
    </row>
    <row r="9" spans="1:14" ht="14">
      <c r="A9" s="167"/>
      <c r="B9" s="175" t="str">
        <f>IF('P4'!F11="","",'P4'!F11)</f>
        <v>17-18</v>
      </c>
      <c r="C9" s="176" t="str">
        <f>IF('P4'!I11="","",'P4'!I11)</f>
        <v>Rasmus Heggvik Aune</v>
      </c>
      <c r="D9" s="190">
        <v>7.36</v>
      </c>
      <c r="E9" s="190">
        <v>7.7</v>
      </c>
      <c r="F9" s="192">
        <v>7.96</v>
      </c>
      <c r="G9" s="193">
        <f>IF(MAX(D9,E9,F9)&gt;0,MAX(D9,E9,F9),"")</f>
        <v>7.96</v>
      </c>
      <c r="H9" s="190">
        <v>9.99</v>
      </c>
      <c r="I9" s="190">
        <v>8.77</v>
      </c>
      <c r="J9" s="192">
        <v>10.65</v>
      </c>
      <c r="K9" s="193">
        <f>IF(MAX(H9,I9,J9)&gt;0,MAX(H9,I9,J9),"")</f>
        <v>10.65</v>
      </c>
      <c r="L9" s="190">
        <v>6.77</v>
      </c>
      <c r="M9" s="192">
        <v>6.7</v>
      </c>
      <c r="N9" s="193">
        <f>IF(MIN(L9,M9)&gt;0,MIN(L9,M9),"")</f>
        <v>6.7</v>
      </c>
    </row>
    <row r="10" spans="1:14" ht="14">
      <c r="A10" s="167"/>
      <c r="B10" s="180"/>
      <c r="C10" s="181" t="str">
        <f>IF('P4'!J11="","",'P4'!J11)</f>
        <v>Hitra Vk</v>
      </c>
      <c r="D10" s="194"/>
      <c r="E10" s="194"/>
      <c r="F10" s="195"/>
      <c r="G10" s="196"/>
      <c r="H10" s="194"/>
      <c r="I10" s="194"/>
      <c r="J10" s="195"/>
      <c r="K10" s="196"/>
      <c r="L10" s="194"/>
      <c r="M10" s="195"/>
      <c r="N10" s="196"/>
    </row>
    <row r="11" spans="1:14" ht="14">
      <c r="A11" s="167"/>
      <c r="B11" s="175" t="str">
        <f>IF('P4'!F13="","",'P4'!F13)</f>
        <v>17-18</v>
      </c>
      <c r="C11" s="176" t="str">
        <f>IF('P4'!I13="","",'P4'!I13)</f>
        <v>William A. Christiansen</v>
      </c>
      <c r="D11" s="190">
        <v>6.91</v>
      </c>
      <c r="E11" s="191" t="s">
        <v>153</v>
      </c>
      <c r="F11" s="197" t="s">
        <v>153</v>
      </c>
      <c r="G11" s="193">
        <f>IF(MAX(D11,E11,F11)&gt;0,MAX(D11,E11,F11),"")</f>
        <v>6.91</v>
      </c>
      <c r="H11" s="190">
        <v>9.23</v>
      </c>
      <c r="I11" s="191" t="s">
        <v>153</v>
      </c>
      <c r="J11" s="197" t="s">
        <v>153</v>
      </c>
      <c r="K11" s="193">
        <f>IF(MAX(H11,I11,J11)&gt;0,MAX(H11,I11,J11),"")</f>
        <v>9.23</v>
      </c>
      <c r="L11" s="190">
        <v>7.69</v>
      </c>
      <c r="M11" s="197" t="s">
        <v>153</v>
      </c>
      <c r="N11" s="193">
        <f>IF(MIN(L11,M11)&gt;0,MIN(L11,M11),"")</f>
        <v>7.69</v>
      </c>
    </row>
    <row r="12" spans="1:14" ht="14">
      <c r="A12" s="167"/>
      <c r="B12" s="180"/>
      <c r="C12" s="181" t="str">
        <f>IF('P4'!J13="","",'P4'!J13)</f>
        <v>Larvik AK</v>
      </c>
      <c r="D12" s="194"/>
      <c r="E12" s="194"/>
      <c r="F12" s="195"/>
      <c r="G12" s="196"/>
      <c r="H12" s="194"/>
      <c r="I12" s="194"/>
      <c r="J12" s="195"/>
      <c r="K12" s="196"/>
      <c r="L12" s="194"/>
      <c r="M12" s="195"/>
      <c r="N12" s="196"/>
    </row>
    <row r="13" spans="1:14" ht="14">
      <c r="A13" s="167"/>
      <c r="B13" s="175" t="str">
        <f>IF('P4'!F15="","",'P4'!F15)</f>
        <v>17-18</v>
      </c>
      <c r="C13" s="176" t="str">
        <f>IF('P4'!I15="","",'P4'!I15)</f>
        <v>Ulrik Lie-Haugen</v>
      </c>
      <c r="D13" s="190">
        <v>7.33</v>
      </c>
      <c r="E13" s="190">
        <v>7.83</v>
      </c>
      <c r="F13" s="197" t="s">
        <v>153</v>
      </c>
      <c r="G13" s="193">
        <f>IF(MAX(D13,E13,F13)&gt;0,MAX(D13,E13,F13),"")</f>
        <v>7.83</v>
      </c>
      <c r="H13" s="190">
        <v>10.52</v>
      </c>
      <c r="I13" s="190">
        <v>8.86</v>
      </c>
      <c r="J13" s="192">
        <v>10.210000000000001</v>
      </c>
      <c r="K13" s="193">
        <f>IF(MAX(H13,I13,J13)&gt;0,MAX(H13,I13,J13),"")</f>
        <v>10.52</v>
      </c>
      <c r="L13" s="190">
        <v>7.28</v>
      </c>
      <c r="M13" s="197" t="s">
        <v>153</v>
      </c>
      <c r="N13" s="193">
        <f>IF(MIN(L13,M13)&gt;0,MIN(L13,M13),"")</f>
        <v>7.28</v>
      </c>
    </row>
    <row r="14" spans="1:14" ht="14">
      <c r="A14" s="167"/>
      <c r="B14" s="180"/>
      <c r="C14" s="181" t="str">
        <f>IF('P4'!J15="","",'P4'!J15)</f>
        <v>Larvik AK</v>
      </c>
      <c r="D14" s="194"/>
      <c r="E14" s="194"/>
      <c r="F14" s="195"/>
      <c r="G14" s="196"/>
      <c r="H14" s="194"/>
      <c r="I14" s="194"/>
      <c r="J14" s="195"/>
      <c r="K14" s="196"/>
      <c r="L14" s="194"/>
      <c r="M14" s="195"/>
      <c r="N14" s="196"/>
    </row>
    <row r="15" spans="1:14" ht="14">
      <c r="A15" s="167"/>
      <c r="B15" s="175" t="str">
        <f>IF('P4'!F17="","",'P4'!F17)</f>
        <v>17-18</v>
      </c>
      <c r="C15" s="176" t="str">
        <f>IF('P4'!I17="","",'P4'!I17)</f>
        <v>Adrian Rosmæl Skauge</v>
      </c>
      <c r="D15" s="190">
        <v>8.1999999999999993</v>
      </c>
      <c r="E15" s="190">
        <v>8.18</v>
      </c>
      <c r="F15" s="192">
        <v>8.14</v>
      </c>
      <c r="G15" s="193">
        <f>IF(MAX(D15,E15,F15)&gt;0,MAX(D15,E15,F15),"")</f>
        <v>8.1999999999999993</v>
      </c>
      <c r="H15" s="190">
        <v>12.08</v>
      </c>
      <c r="I15" s="190">
        <v>11.25</v>
      </c>
      <c r="J15" s="192">
        <v>12.44</v>
      </c>
      <c r="K15" s="193">
        <f>IF(MAX(H15,I15,J15)&gt;0,MAX(H15,I15,J15),"")</f>
        <v>12.44</v>
      </c>
      <c r="L15" s="190">
        <v>7.05</v>
      </c>
      <c r="M15" s="192">
        <v>6.99</v>
      </c>
      <c r="N15" s="193">
        <f>IF(MIN(L15,M15)&gt;0,MIN(L15,M15),"")</f>
        <v>6.99</v>
      </c>
    </row>
    <row r="16" spans="1:14" ht="14">
      <c r="A16" s="167"/>
      <c r="B16" s="180"/>
      <c r="C16" s="181" t="str">
        <f>IF('P4'!J17="","",'P4'!J17)</f>
        <v>Nidelv IL</v>
      </c>
      <c r="D16" s="194"/>
      <c r="E16" s="194"/>
      <c r="F16" s="195"/>
      <c r="G16" s="196"/>
      <c r="H16" s="194"/>
      <c r="I16" s="194"/>
      <c r="J16" s="195"/>
      <c r="K16" s="196"/>
      <c r="L16" s="194"/>
      <c r="M16" s="195"/>
      <c r="N16" s="196"/>
    </row>
    <row r="17" spans="1:14" ht="14">
      <c r="A17" s="167"/>
      <c r="B17" s="175" t="str">
        <f>IF('P4'!F19="","",'P4'!F19)</f>
        <v>17-18</v>
      </c>
      <c r="C17" s="176" t="str">
        <f>IF('P4'!I19="","",'P4'!I19)</f>
        <v>Ruben V. Bjerkan</v>
      </c>
      <c r="D17" s="191" t="s">
        <v>153</v>
      </c>
      <c r="E17" s="191" t="s">
        <v>153</v>
      </c>
      <c r="F17" s="197" t="s">
        <v>153</v>
      </c>
      <c r="G17" s="198" t="str">
        <f>IF(MAX(D17,E17,F17)&gt;0,MAX(D17,E17,F17),"")</f>
        <v/>
      </c>
      <c r="H17" s="191" t="s">
        <v>153</v>
      </c>
      <c r="I17" s="191" t="s">
        <v>153</v>
      </c>
      <c r="J17" s="197" t="s">
        <v>153</v>
      </c>
      <c r="K17" s="198" t="str">
        <f>IF(MAX(H17,I17,J17)&gt;0,MAX(H17,I17,J17),"")</f>
        <v/>
      </c>
      <c r="L17" s="191" t="s">
        <v>153</v>
      </c>
      <c r="M17" s="197" t="s">
        <v>153</v>
      </c>
      <c r="N17" s="198" t="str">
        <f>IF(MIN(L17,M17)&gt;0,MIN(L17,M17),"")</f>
        <v/>
      </c>
    </row>
    <row r="18" spans="1:14" ht="14">
      <c r="A18" s="167"/>
      <c r="B18" s="180"/>
      <c r="C18" s="181" t="str">
        <f>IF('P4'!J19="","",'P4'!J19)</f>
        <v>Nidelv IL</v>
      </c>
      <c r="D18" s="194"/>
      <c r="E18" s="194"/>
      <c r="F18" s="195"/>
      <c r="G18" s="196"/>
      <c r="H18" s="194"/>
      <c r="I18" s="194"/>
      <c r="J18" s="195"/>
      <c r="K18" s="196"/>
      <c r="L18" s="194"/>
      <c r="M18" s="195"/>
      <c r="N18" s="196"/>
    </row>
    <row r="19" spans="1:14" ht="14">
      <c r="A19" s="167"/>
      <c r="B19" s="175" t="str">
        <f>IF('P4'!F21="","",'P4'!F21)</f>
        <v>17-18</v>
      </c>
      <c r="C19" s="176" t="str">
        <f>IF('P4'!I21="","",'P4'!I21)</f>
        <v>Henrik F. Kjeldsberg</v>
      </c>
      <c r="D19" s="190">
        <v>6.12</v>
      </c>
      <c r="E19" s="190">
        <v>6.14</v>
      </c>
      <c r="F19" s="192">
        <v>6.05</v>
      </c>
      <c r="G19" s="193">
        <f>IF(MAX(D19,E19,F19)&gt;0,MAX(D19,E19,F19),"")</f>
        <v>6.14</v>
      </c>
      <c r="H19" s="190">
        <v>7.9</v>
      </c>
      <c r="I19" s="190">
        <v>7.46</v>
      </c>
      <c r="J19" s="192">
        <v>7.78</v>
      </c>
      <c r="K19" s="193">
        <f>IF(MAX(H19,I19,J19)&gt;0,MAX(H19,I19,J19),"")</f>
        <v>7.9</v>
      </c>
      <c r="L19" s="190">
        <v>7.71</v>
      </c>
      <c r="M19" s="192">
        <v>7.84</v>
      </c>
      <c r="N19" s="193">
        <f>IF(MIN(L19,M19)&gt;0,MIN(L19,M19),"")</f>
        <v>7.71</v>
      </c>
    </row>
    <row r="20" spans="1:14" ht="14">
      <c r="A20" s="167"/>
      <c r="B20" s="180"/>
      <c r="C20" s="181" t="str">
        <f>IF('P4'!J21="","",'P4'!J21)</f>
        <v>Nidelv IL</v>
      </c>
      <c r="D20" s="194"/>
      <c r="E20" s="194"/>
      <c r="F20" s="195"/>
      <c r="G20" s="196"/>
      <c r="H20" s="194"/>
      <c r="I20" s="194"/>
      <c r="J20" s="195"/>
      <c r="K20" s="196"/>
      <c r="L20" s="194"/>
      <c r="M20" s="195"/>
      <c r="N20" s="196"/>
    </row>
    <row r="21" spans="1:14" ht="14">
      <c r="A21" s="167"/>
      <c r="B21" s="175" t="str">
        <f>IF('P4'!F23="","",'P4'!F23)</f>
        <v/>
      </c>
      <c r="C21" s="176" t="str">
        <f>IF('P4'!I23="","",'P4'!I23)</f>
        <v/>
      </c>
      <c r="D21" s="191"/>
      <c r="E21" s="191"/>
      <c r="F21" s="197"/>
      <c r="G21" s="198" t="str">
        <f>IF(MAX(D21,E21,F21)&gt;0,MAX(D21,E21,F21),"")</f>
        <v/>
      </c>
      <c r="H21" s="191"/>
      <c r="I21" s="191"/>
      <c r="J21" s="197"/>
      <c r="K21" s="198" t="str">
        <f>IF(MAX(H21,I21,J21)&gt;0,MAX(H21,I21,J21),"")</f>
        <v/>
      </c>
      <c r="L21" s="191"/>
      <c r="M21" s="197"/>
      <c r="N21" s="198" t="str">
        <f>IF(MIN(L21,M21)&gt;0,MIN(L21,M21),"")</f>
        <v/>
      </c>
    </row>
    <row r="22" spans="1:14" ht="14">
      <c r="A22" s="167"/>
      <c r="B22" s="180"/>
      <c r="C22" s="181" t="str">
        <f>IF('P4'!J23="","",'P4'!J23)</f>
        <v/>
      </c>
      <c r="D22" s="194"/>
      <c r="E22" s="194"/>
      <c r="F22" s="195"/>
      <c r="G22" s="196"/>
      <c r="H22" s="194"/>
      <c r="I22" s="194"/>
      <c r="J22" s="195"/>
      <c r="K22" s="196"/>
      <c r="L22" s="194"/>
      <c r="M22" s="195"/>
      <c r="N22" s="196"/>
    </row>
    <row r="23" spans="1:14" ht="14">
      <c r="A23" s="167"/>
      <c r="B23" s="175" t="str">
        <f>IF('P4'!F25="","",'P4'!F25)</f>
        <v>17-18</v>
      </c>
      <c r="C23" s="176" t="str">
        <f>IF('P4'!I25="","",'P4'!I25)</f>
        <v>Brede Tengel Lesto</v>
      </c>
      <c r="D23" s="190">
        <v>8.16</v>
      </c>
      <c r="E23" s="190">
        <v>8.18</v>
      </c>
      <c r="F23" s="192">
        <v>7.95</v>
      </c>
      <c r="G23" s="193">
        <f>IF(MAX(D23,E23,F23)&gt;0,MAX(D23,E23,F23),"")</f>
        <v>8.18</v>
      </c>
      <c r="H23" s="190">
        <v>11.11</v>
      </c>
      <c r="I23" s="190">
        <v>11.09</v>
      </c>
      <c r="J23" s="192">
        <v>10.96</v>
      </c>
      <c r="K23" s="193">
        <f>IF(MAX(H23,I23,J23)&gt;0,MAX(H23,I23,J23),"")</f>
        <v>11.11</v>
      </c>
      <c r="L23" s="190">
        <v>6.9</v>
      </c>
      <c r="M23" s="192">
        <v>6.8</v>
      </c>
      <c r="N23" s="193">
        <f>IF(MIN(L23,M23)&gt;0,MIN(L23,M23),"")</f>
        <v>6.8</v>
      </c>
    </row>
    <row r="24" spans="1:14" ht="14">
      <c r="A24" s="167"/>
      <c r="B24" s="180"/>
      <c r="C24" s="181" t="str">
        <f>IF('P4'!J25="","",'P4'!J25)</f>
        <v>Tambarskjelvar IL</v>
      </c>
      <c r="D24" s="194"/>
      <c r="E24" s="194"/>
      <c r="F24" s="195"/>
      <c r="G24" s="196"/>
      <c r="H24" s="194"/>
      <c r="I24" s="194"/>
      <c r="J24" s="195"/>
      <c r="K24" s="196"/>
      <c r="L24" s="194"/>
      <c r="M24" s="195"/>
      <c r="N24" s="196"/>
    </row>
    <row r="25" spans="1:14" ht="14">
      <c r="A25" s="167"/>
      <c r="B25" s="175" t="str">
        <f>IF('P4'!F27="","",'P4'!F27)</f>
        <v>17-18</v>
      </c>
      <c r="C25" s="176" t="str">
        <f>IF('P4'!I27="","",'P4'!I27)</f>
        <v>Nima B. Lama</v>
      </c>
      <c r="D25" s="190">
        <v>7.93</v>
      </c>
      <c r="E25" s="190">
        <v>7.69</v>
      </c>
      <c r="F25" s="192">
        <v>7.86</v>
      </c>
      <c r="G25" s="193">
        <f>IF(MAX(D25,E25,F25)&gt;0,MAX(D25,E25,F25),"")</f>
        <v>7.93</v>
      </c>
      <c r="H25" s="190">
        <v>11.21</v>
      </c>
      <c r="I25" s="190">
        <v>12.06</v>
      </c>
      <c r="J25" s="192">
        <v>11.49</v>
      </c>
      <c r="K25" s="193">
        <f>IF(MAX(H25,I25,J25)&gt;0,MAX(H25,I25,J25),"")</f>
        <v>12.06</v>
      </c>
      <c r="L25" s="190">
        <v>6.92</v>
      </c>
      <c r="M25" s="192">
        <v>6.74</v>
      </c>
      <c r="N25" s="193">
        <f>IF(MIN(L25,M25)&gt;0,MIN(L25,M25),"")</f>
        <v>6.74</v>
      </c>
    </row>
    <row r="26" spans="1:14" ht="14">
      <c r="A26" s="167"/>
      <c r="B26" s="180"/>
      <c r="C26" s="181" t="str">
        <f>IF('P4'!J27="","",'P4'!J27)</f>
        <v>Tambarskjelvar IL</v>
      </c>
      <c r="D26" s="194"/>
      <c r="E26" s="194"/>
      <c r="F26" s="195"/>
      <c r="G26" s="196"/>
      <c r="H26" s="194"/>
      <c r="I26" s="194"/>
      <c r="J26" s="195"/>
      <c r="K26" s="196"/>
      <c r="L26" s="194"/>
      <c r="M26" s="195"/>
      <c r="N26" s="196"/>
    </row>
    <row r="27" spans="1:14" ht="14">
      <c r="A27" s="167"/>
      <c r="B27" s="175" t="str">
        <f>IF('P4'!F29="","",'P4'!F29)</f>
        <v>17-18</v>
      </c>
      <c r="C27" s="176" t="str">
        <f>IF('P4'!I29="","",'P4'!I29)</f>
        <v>Alvolai M. Røyseth</v>
      </c>
      <c r="D27" s="190">
        <v>8.98</v>
      </c>
      <c r="E27" s="190">
        <v>9.32</v>
      </c>
      <c r="F27" s="192">
        <v>9.26</v>
      </c>
      <c r="G27" s="193">
        <f>IF(MAX(D27,E27,F27)&gt;0,MAX(D27,E27,F27),"")</f>
        <v>9.32</v>
      </c>
      <c r="H27" s="190">
        <v>13.59</v>
      </c>
      <c r="I27" s="190">
        <v>13.35</v>
      </c>
      <c r="J27" s="192">
        <v>12.07</v>
      </c>
      <c r="K27" s="193">
        <f>IF(MAX(H27,I27,J27)&gt;0,MAX(H27,I27,J27),"")</f>
        <v>13.59</v>
      </c>
      <c r="L27" s="190">
        <v>6.34</v>
      </c>
      <c r="M27" s="192">
        <v>6.24</v>
      </c>
      <c r="N27" s="193">
        <f>IF(MIN(L27,M27)&gt;0,MIN(L27,M27),"")</f>
        <v>6.24</v>
      </c>
    </row>
    <row r="28" spans="1:14" ht="14">
      <c r="A28" s="167"/>
      <c r="B28" s="180"/>
      <c r="C28" s="181" t="str">
        <f>IF('P4'!J29="","",'P4'!J29)</f>
        <v>Tambarskjelvar IL</v>
      </c>
      <c r="D28" s="194"/>
      <c r="E28" s="194"/>
      <c r="F28" s="195"/>
      <c r="G28" s="196"/>
      <c r="H28" s="194"/>
      <c r="I28" s="194"/>
      <c r="J28" s="195"/>
      <c r="K28" s="196"/>
      <c r="L28" s="194"/>
      <c r="M28" s="195"/>
      <c r="N28" s="196"/>
    </row>
    <row r="29" spans="1:14" ht="14">
      <c r="A29" s="167"/>
      <c r="B29" s="175" t="str">
        <f>IF('P4'!F31="","",'P4'!F31)</f>
        <v>17-18</v>
      </c>
      <c r="C29" s="176" t="str">
        <f>IF('P4'!I31="","",'P4'!I31)</f>
        <v>Aksel L. Svorstøl</v>
      </c>
      <c r="D29" s="190">
        <v>7.77</v>
      </c>
      <c r="E29" s="190">
        <v>8.0399999999999991</v>
      </c>
      <c r="F29" s="192">
        <v>8.01</v>
      </c>
      <c r="G29" s="193">
        <f>IF(MAX(D29,E29,F29)&gt;0,MAX(D29,E29,F29),"")</f>
        <v>8.0399999999999991</v>
      </c>
      <c r="H29" s="190">
        <v>11.28</v>
      </c>
      <c r="I29" s="190">
        <v>12.34</v>
      </c>
      <c r="J29" s="192">
        <v>12.2</v>
      </c>
      <c r="K29" s="193">
        <f>IF(MAX(H29,I29,J29)&gt;0,MAX(H29,I29,J29),"")</f>
        <v>12.34</v>
      </c>
      <c r="L29" s="190">
        <v>6.2</v>
      </c>
      <c r="M29" s="192">
        <v>6.15</v>
      </c>
      <c r="N29" s="193">
        <f>IF(MIN(L29,M29)&gt;0,MIN(L29,M29),"")</f>
        <v>6.15</v>
      </c>
    </row>
    <row r="30" spans="1:14" ht="14">
      <c r="A30" s="167"/>
      <c r="B30" s="180"/>
      <c r="C30" s="181" t="str">
        <f>IF('P4'!J31="","",'P4'!J31)</f>
        <v>Tambarskjelvar IL</v>
      </c>
      <c r="D30" s="194"/>
      <c r="E30" s="194"/>
      <c r="F30" s="195"/>
      <c r="G30" s="196"/>
      <c r="H30" s="194"/>
      <c r="I30" s="194"/>
      <c r="J30" s="195"/>
      <c r="K30" s="196"/>
      <c r="L30" s="194"/>
      <c r="M30" s="195"/>
      <c r="N30" s="196"/>
    </row>
    <row r="31" spans="1:14" ht="14">
      <c r="A31" s="167"/>
      <c r="B31" s="175" t="str">
        <f>IF('P4'!F33="","",'P4'!F33)</f>
        <v>17-18</v>
      </c>
      <c r="C31" s="176" t="str">
        <f>IF('P4'!I33="","",'P4'!I33)</f>
        <v>Jonathan H. Gustavsen</v>
      </c>
      <c r="D31" s="190">
        <v>5.5</v>
      </c>
      <c r="E31" s="191" t="s">
        <v>153</v>
      </c>
      <c r="F31" s="197" t="s">
        <v>153</v>
      </c>
      <c r="G31" s="193">
        <f>IF(MAX(D31,E31,F31)&gt;0,MAX(D31,E31,F31),"")</f>
        <v>5.5</v>
      </c>
      <c r="H31" s="190">
        <v>6.55</v>
      </c>
      <c r="I31" s="190">
        <v>7.6</v>
      </c>
      <c r="J31" s="192">
        <v>8.08</v>
      </c>
      <c r="K31" s="193">
        <f>IF(MAX(H31,I31,J31)&gt;0,MAX(H31,I31,J31),"")</f>
        <v>8.08</v>
      </c>
      <c r="L31" s="190">
        <v>7.58</v>
      </c>
      <c r="M31" s="192">
        <v>7.64</v>
      </c>
      <c r="N31" s="193">
        <f>IF(MIN(L31,M31)&gt;0,MIN(L31,M31),"")</f>
        <v>7.58</v>
      </c>
    </row>
    <row r="32" spans="1:14" ht="14">
      <c r="A32" s="167"/>
      <c r="B32" s="180"/>
      <c r="C32" s="181" t="str">
        <f>IF('P4'!J33="","",'P4'!J33)</f>
        <v>Tambarskjelvar IL</v>
      </c>
      <c r="D32" s="194"/>
      <c r="E32" s="194"/>
      <c r="F32" s="195"/>
      <c r="G32" s="196"/>
      <c r="H32" s="194"/>
      <c r="I32" s="194"/>
      <c r="J32" s="195"/>
      <c r="K32" s="196"/>
      <c r="L32" s="194"/>
      <c r="M32" s="195"/>
      <c r="N32" s="196"/>
    </row>
    <row r="33" spans="1:14" ht="14">
      <c r="A33" s="167"/>
      <c r="B33" s="175" t="str">
        <f>IF('P4'!F35="","",'P4'!F35)</f>
        <v>17-18</v>
      </c>
      <c r="C33" s="176" t="str">
        <f>IF('P4'!I35="","",'P4'!I35)</f>
        <v>Jakub K. Kudyba</v>
      </c>
      <c r="D33" s="190">
        <v>7.49</v>
      </c>
      <c r="E33" s="191" t="s">
        <v>153</v>
      </c>
      <c r="F33" s="192">
        <v>6.8</v>
      </c>
      <c r="G33" s="193">
        <f>IF(MAX(D33,E33,F33)&gt;0,MAX(D33,E33,F33),"")</f>
        <v>7.49</v>
      </c>
      <c r="H33" s="190">
        <v>10.37</v>
      </c>
      <c r="I33" s="190">
        <v>9.2100000000000009</v>
      </c>
      <c r="J33" s="192">
        <v>9.15</v>
      </c>
      <c r="K33" s="193">
        <f>IF(MAX(H33,I33,J33)&gt;0,MAX(H33,I33,J33),"")</f>
        <v>10.37</v>
      </c>
      <c r="L33" s="190">
        <v>6.9</v>
      </c>
      <c r="M33" s="192">
        <v>6.79</v>
      </c>
      <c r="N33" s="193">
        <f>IF(MIN(L33,M33)&gt;0,MIN(L33,M33),"")</f>
        <v>6.79</v>
      </c>
    </row>
    <row r="34" spans="1:14" ht="14">
      <c r="A34" s="167"/>
      <c r="B34" s="180"/>
      <c r="C34" s="181" t="str">
        <f>IF('P4'!J35="","",'P4'!J35)</f>
        <v>Tambarskjelvar IL</v>
      </c>
      <c r="D34" s="194"/>
      <c r="E34" s="194"/>
      <c r="F34" s="195"/>
      <c r="G34" s="196"/>
      <c r="H34" s="194"/>
      <c r="I34" s="194"/>
      <c r="J34" s="195"/>
      <c r="K34" s="196"/>
      <c r="L34" s="194"/>
      <c r="M34" s="195"/>
      <c r="N34" s="196"/>
    </row>
    <row r="35" spans="1:14" ht="14">
      <c r="A35" s="167"/>
      <c r="B35" s="175" t="str">
        <f>IF('P4'!F37="","",'P4'!F37)</f>
        <v>17-18</v>
      </c>
      <c r="C35" s="176" t="str">
        <f>IF('P4'!I37="","",'P4'!I37)</f>
        <v>Stefan Rønnevik</v>
      </c>
      <c r="D35" s="190">
        <v>9.49</v>
      </c>
      <c r="E35" s="190">
        <v>9.4600000000000009</v>
      </c>
      <c r="F35" s="192">
        <v>9.43</v>
      </c>
      <c r="G35" s="193">
        <f>IF(MAX(D35,E35,F35)&gt;0,MAX(D35,E35,F35),"")</f>
        <v>9.49</v>
      </c>
      <c r="H35" s="190">
        <v>9.83</v>
      </c>
      <c r="I35" s="190">
        <v>7.62</v>
      </c>
      <c r="J35" s="192">
        <v>8</v>
      </c>
      <c r="K35" s="193">
        <f>IF(MAX(H35,I35,J35)&gt;0,MAX(H35,I35,J35),"")</f>
        <v>9.83</v>
      </c>
      <c r="L35" s="190">
        <v>6.24</v>
      </c>
      <c r="M35" s="192">
        <v>6.16</v>
      </c>
      <c r="N35" s="193">
        <f>IF(MIN(L35,M35)&gt;0,MIN(L35,M35),"")</f>
        <v>6.16</v>
      </c>
    </row>
    <row r="36" spans="1:14" ht="14">
      <c r="A36" s="167"/>
      <c r="B36" s="180"/>
      <c r="C36" s="181" t="str">
        <f>IF('P4'!J37="","",'P4'!J37)</f>
        <v>Tysvær VK</v>
      </c>
      <c r="D36" s="194"/>
      <c r="E36" s="194"/>
      <c r="F36" s="195"/>
      <c r="G36" s="196"/>
      <c r="H36" s="194"/>
      <c r="I36" s="194"/>
      <c r="J36" s="195"/>
      <c r="K36" s="196"/>
      <c r="L36" s="194"/>
      <c r="M36" s="195"/>
      <c r="N36" s="196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N36"/>
  <sheetViews>
    <sheetView workbookViewId="0">
      <selection sqref="A1:N1"/>
    </sheetView>
  </sheetViews>
  <sheetFormatPr baseColWidth="10" defaultColWidth="14.5" defaultRowHeight="15" customHeight="1"/>
  <cols>
    <col min="1" max="1" width="6.6640625" customWidth="1"/>
    <col min="3" max="3" width="29.6640625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128" t="str">
        <f>IF('P1'!E5&gt;0,'P1'!E5,"")</f>
        <v/>
      </c>
      <c r="D2" s="128"/>
      <c r="E2" s="128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45186</v>
      </c>
      <c r="L3" s="245"/>
      <c r="M3" s="165" t="s">
        <v>11</v>
      </c>
      <c r="N3" s="166">
        <v>5</v>
      </c>
    </row>
    <row r="4" spans="1:14" ht="14">
      <c r="A4" s="128"/>
      <c r="B4" s="292" t="s">
        <v>246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IF('P5'!F9="","",'P5'!F9)</f>
        <v>19-23</v>
      </c>
      <c r="C7" s="176" t="str">
        <f>IF('P5'!I9="","",'P5'!I9)</f>
        <v>Tiril Boge</v>
      </c>
      <c r="D7" s="199">
        <v>6.91</v>
      </c>
      <c r="E7" s="199">
        <v>7.89</v>
      </c>
      <c r="F7" s="200" t="s">
        <v>153</v>
      </c>
      <c r="G7" s="201">
        <f>IF(MAX(D7,E7,F7)&gt;0,MAX(D7,E7,F7),"")</f>
        <v>7.89</v>
      </c>
      <c r="H7" s="199">
        <v>10.97</v>
      </c>
      <c r="I7" s="199">
        <v>9.6999999999999993</v>
      </c>
      <c r="J7" s="200">
        <v>9.66</v>
      </c>
      <c r="K7" s="201">
        <f>IF(MAX(H7,I7,J7)&gt;0,MAX(H7,I7,J7),"")</f>
        <v>10.97</v>
      </c>
      <c r="L7" s="199">
        <v>6.89</v>
      </c>
      <c r="M7" s="200">
        <v>7.03</v>
      </c>
      <c r="N7" s="202">
        <f>IF(MIN(L7,M7)&gt;0,MIN(L7,M7),"")</f>
        <v>6.89</v>
      </c>
    </row>
    <row r="8" spans="1:14" ht="14">
      <c r="A8" s="167"/>
      <c r="B8" s="180"/>
      <c r="C8" s="181" t="str">
        <f>IF('P5'!J9="","",'P5'!J9)</f>
        <v>AK Bjørgvin</v>
      </c>
      <c r="D8" s="203"/>
      <c r="E8" s="203"/>
      <c r="F8" s="204"/>
      <c r="G8" s="205"/>
      <c r="H8" s="203"/>
      <c r="I8" s="203"/>
      <c r="J8" s="204"/>
      <c r="K8" s="205"/>
      <c r="L8" s="203"/>
      <c r="M8" s="204"/>
      <c r="N8" s="206"/>
    </row>
    <row r="9" spans="1:14" ht="14">
      <c r="A9" s="167"/>
      <c r="B9" s="175" t="str">
        <f>IF('P5'!F11="","",'P5'!F11)</f>
        <v>19-23</v>
      </c>
      <c r="C9" s="176" t="str">
        <f>IF('P5'!I11="","",'P5'!I11)</f>
        <v>Laila Therese K. Bjørnarheim</v>
      </c>
      <c r="D9" s="199">
        <v>6.43</v>
      </c>
      <c r="E9" s="199">
        <v>6.45</v>
      </c>
      <c r="F9" s="200" t="s">
        <v>153</v>
      </c>
      <c r="G9" s="201">
        <f>IF(MAX(D9,E9,F9)&gt;0,MAX(D9,E9,F9),"")</f>
        <v>6.45</v>
      </c>
      <c r="H9" s="199">
        <v>9.66</v>
      </c>
      <c r="I9" s="199">
        <v>10.17</v>
      </c>
      <c r="J9" s="200">
        <v>9.27</v>
      </c>
      <c r="K9" s="201">
        <f>IF(MAX(H9,I9,J9)&gt;0,MAX(H9,I9,J9),"")</f>
        <v>10.17</v>
      </c>
      <c r="L9" s="199">
        <v>7.51</v>
      </c>
      <c r="M9" s="200">
        <v>7.52</v>
      </c>
      <c r="N9" s="202">
        <f>IF(MIN(L9,M9)&gt;0,MIN(L9,M9),"")</f>
        <v>7.51</v>
      </c>
    </row>
    <row r="10" spans="1:14" ht="14">
      <c r="A10" s="167"/>
      <c r="B10" s="180"/>
      <c r="C10" s="181" t="str">
        <f>IF('P5'!J11="","",'P5'!J11)</f>
        <v>Breimsbygda IL</v>
      </c>
      <c r="D10" s="203"/>
      <c r="E10" s="203"/>
      <c r="F10" s="204"/>
      <c r="G10" s="205"/>
      <c r="H10" s="203"/>
      <c r="I10" s="203"/>
      <c r="J10" s="204"/>
      <c r="K10" s="205"/>
      <c r="L10" s="203"/>
      <c r="M10" s="204"/>
      <c r="N10" s="206"/>
    </row>
    <row r="11" spans="1:14" ht="14">
      <c r="A11" s="167"/>
      <c r="B11" s="175" t="str">
        <f>IF('P5'!F13="","",'P5'!F13)</f>
        <v>19-23</v>
      </c>
      <c r="C11" s="176" t="str">
        <f>IF('P5'!I13="","",'P5'!I13)</f>
        <v>Julia Jordanger Loen</v>
      </c>
      <c r="D11" s="199">
        <v>7.37</v>
      </c>
      <c r="E11" s="199">
        <v>7.37</v>
      </c>
      <c r="F11" s="200" t="s">
        <v>153</v>
      </c>
      <c r="G11" s="201">
        <f>IF(MAX(D11,E11,F11)&gt;0,MAX(D11,E11,F11),"")</f>
        <v>7.37</v>
      </c>
      <c r="H11" s="199">
        <v>12.64</v>
      </c>
      <c r="I11" s="199">
        <v>13.22</v>
      </c>
      <c r="J11" s="200">
        <v>13.13</v>
      </c>
      <c r="K11" s="201">
        <f>IF(MAX(H11,I11,J11)&gt;0,MAX(H11,I11,J11),"")</f>
        <v>13.22</v>
      </c>
      <c r="L11" s="199">
        <v>6.79</v>
      </c>
      <c r="M11" s="200">
        <v>6.86</v>
      </c>
      <c r="N11" s="202">
        <f>IF(MIN(L11,M11)&gt;0,MIN(L11,M11),"")</f>
        <v>6.79</v>
      </c>
    </row>
    <row r="12" spans="1:14" ht="14">
      <c r="A12" s="167"/>
      <c r="B12" s="180"/>
      <c r="C12" s="181" t="str">
        <f>IF('P5'!J13="","",'P5'!J13)</f>
        <v>Breimsbygda IL</v>
      </c>
      <c r="D12" s="203"/>
      <c r="E12" s="203"/>
      <c r="F12" s="204"/>
      <c r="G12" s="205"/>
      <c r="H12" s="203"/>
      <c r="I12" s="203"/>
      <c r="J12" s="204"/>
      <c r="K12" s="205"/>
      <c r="L12" s="203"/>
      <c r="M12" s="204"/>
      <c r="N12" s="206"/>
    </row>
    <row r="13" spans="1:14" ht="14">
      <c r="A13" s="167"/>
      <c r="B13" s="175" t="str">
        <f>IF('P5'!F15="","",'P5'!F15)</f>
        <v>19-23</v>
      </c>
      <c r="C13" s="176" t="str">
        <f>IF('P5'!I15="","",'P5'!I15)</f>
        <v>Anna Wiik</v>
      </c>
      <c r="D13" s="199">
        <v>6.66</v>
      </c>
      <c r="E13" s="199">
        <v>6.71</v>
      </c>
      <c r="F13" s="200" t="s">
        <v>153</v>
      </c>
      <c r="G13" s="201">
        <f>IF(MAX(D13,E13,F13)&gt;0,MAX(D13,E13,F13),"")</f>
        <v>6.71</v>
      </c>
      <c r="H13" s="199">
        <v>9.7200000000000006</v>
      </c>
      <c r="I13" s="199">
        <v>10.48</v>
      </c>
      <c r="J13" s="200">
        <v>10.86</v>
      </c>
      <c r="K13" s="201">
        <f>IF(MAX(H13,I13,J13)&gt;0,MAX(H13,I13,J13),"")</f>
        <v>10.86</v>
      </c>
      <c r="L13" s="199">
        <v>7.55</v>
      </c>
      <c r="M13" s="200">
        <v>7.58</v>
      </c>
      <c r="N13" s="202">
        <f>IF(MIN(L13,M13)&gt;0,MIN(L13,M13),"")</f>
        <v>7.55</v>
      </c>
    </row>
    <row r="14" spans="1:14" ht="14">
      <c r="A14" s="167"/>
      <c r="B14" s="180"/>
      <c r="C14" s="181" t="str">
        <f>IF('P5'!J15="","",'P5'!J15)</f>
        <v>Breimsbygda IL</v>
      </c>
      <c r="D14" s="203"/>
      <c r="E14" s="203"/>
      <c r="F14" s="204"/>
      <c r="G14" s="205"/>
      <c r="H14" s="203"/>
      <c r="I14" s="203"/>
      <c r="J14" s="204"/>
      <c r="K14" s="205"/>
      <c r="L14" s="203"/>
      <c r="M14" s="204"/>
      <c r="N14" s="206"/>
    </row>
    <row r="15" spans="1:14" ht="14">
      <c r="A15" s="167"/>
      <c r="B15" s="175" t="str">
        <f>IF('P5'!F17="","",'P5'!F17)</f>
        <v>19-23</v>
      </c>
      <c r="C15" s="176" t="str">
        <f>IF('P5'!I17="","",'P5'!I17)</f>
        <v>Louisa Hjelmås</v>
      </c>
      <c r="D15" s="199">
        <v>6.18</v>
      </c>
      <c r="E15" s="199">
        <v>6.32</v>
      </c>
      <c r="F15" s="200" t="s">
        <v>153</v>
      </c>
      <c r="G15" s="201">
        <f>IF(MAX(D15,E15,F15)&gt;0,MAX(D15,E15,F15),"")</f>
        <v>6.32</v>
      </c>
      <c r="H15" s="199">
        <v>7.28</v>
      </c>
      <c r="I15" s="199">
        <v>7.94</v>
      </c>
      <c r="J15" s="200">
        <v>7.76</v>
      </c>
      <c r="K15" s="201">
        <f>IF(MAX(H15,I15,J15)&gt;0,MAX(H15,I15,J15),"")</f>
        <v>7.94</v>
      </c>
      <c r="L15" s="199">
        <v>7.68</v>
      </c>
      <c r="M15" s="200">
        <v>7.72</v>
      </c>
      <c r="N15" s="202">
        <f>IF(MIN(L15,M15)&gt;0,MIN(L15,M15),"")</f>
        <v>7.68</v>
      </c>
    </row>
    <row r="16" spans="1:14" ht="14">
      <c r="A16" s="167"/>
      <c r="B16" s="180"/>
      <c r="C16" s="181" t="str">
        <f>IF('P5'!J17="","",'P5'!J17)</f>
        <v>Gjøvik AK</v>
      </c>
      <c r="D16" s="203"/>
      <c r="E16" s="203"/>
      <c r="F16" s="204"/>
      <c r="G16" s="205"/>
      <c r="H16" s="203"/>
      <c r="I16" s="203"/>
      <c r="J16" s="204"/>
      <c r="K16" s="205"/>
      <c r="L16" s="203"/>
      <c r="M16" s="204"/>
      <c r="N16" s="206"/>
    </row>
    <row r="17" spans="1:14" ht="14">
      <c r="A17" s="167"/>
      <c r="B17" s="175" t="str">
        <f>IF('P5'!F19="","",'P5'!F19)</f>
        <v>19-23</v>
      </c>
      <c r="C17" s="176" t="str">
        <f>IF('P5'!I19="","",'P5'!I19)</f>
        <v>Ronja Lenvik</v>
      </c>
      <c r="D17" s="199">
        <v>7.05</v>
      </c>
      <c r="E17" s="199">
        <v>7.17</v>
      </c>
      <c r="F17" s="200" t="s">
        <v>153</v>
      </c>
      <c r="G17" s="201">
        <f>IF(MAX(D17,E17,F17)&gt;0,MAX(D17,E17,F17),"")</f>
        <v>7.17</v>
      </c>
      <c r="H17" s="199">
        <v>11.12</v>
      </c>
      <c r="I17" s="199">
        <v>10.33</v>
      </c>
      <c r="J17" s="200">
        <v>10.68</v>
      </c>
      <c r="K17" s="201">
        <f>IF(MAX(H17,I17,J17)&gt;0,MAX(H17,I17,J17),"")</f>
        <v>11.12</v>
      </c>
      <c r="L17" s="199">
        <v>7.16</v>
      </c>
      <c r="M17" s="200">
        <v>7.12</v>
      </c>
      <c r="N17" s="202">
        <f>IF(MIN(L17,M17)&gt;0,MIN(L17,M17),"")</f>
        <v>7.12</v>
      </c>
    </row>
    <row r="18" spans="1:14" ht="14">
      <c r="A18" s="167"/>
      <c r="B18" s="180"/>
      <c r="C18" s="181" t="str">
        <f>IF('P5'!J19="","",'P5'!J19)</f>
        <v>Hitra VK</v>
      </c>
      <c r="D18" s="203"/>
      <c r="E18" s="203"/>
      <c r="F18" s="204"/>
      <c r="G18" s="205"/>
      <c r="H18" s="203"/>
      <c r="I18" s="203"/>
      <c r="J18" s="204"/>
      <c r="K18" s="205"/>
      <c r="L18" s="203"/>
      <c r="M18" s="204"/>
      <c r="N18" s="206"/>
    </row>
    <row r="19" spans="1:14" ht="14">
      <c r="A19" s="167"/>
      <c r="B19" s="175" t="str">
        <f>IF('P5'!F21="","",'P5'!F21)</f>
        <v>19-23</v>
      </c>
      <c r="C19" s="176" t="str">
        <f>IF('P5'!I21="","",'P5'!I21)</f>
        <v>Vilde Elisabeth Davidsen</v>
      </c>
      <c r="D19" s="199" t="s">
        <v>153</v>
      </c>
      <c r="E19" s="199">
        <v>6.49</v>
      </c>
      <c r="F19" s="200">
        <v>6.65</v>
      </c>
      <c r="G19" s="201">
        <f>IF(MAX(D19,E19,F19)&gt;0,MAX(D19,E19,F19),"")</f>
        <v>6.65</v>
      </c>
      <c r="H19" s="199" t="s">
        <v>153</v>
      </c>
      <c r="I19" s="199">
        <v>10.7</v>
      </c>
      <c r="J19" s="200">
        <v>11.1</v>
      </c>
      <c r="K19" s="201">
        <f>IF(MAX(H19,I19,J19)&gt;0,MAX(H19,I19,J19),"")</f>
        <v>11.1</v>
      </c>
      <c r="L19" s="199">
        <v>7.36</v>
      </c>
      <c r="M19" s="200">
        <v>7.2</v>
      </c>
      <c r="N19" s="202">
        <f>IF(MIN(L19,M19)&gt;0,MIN(L19,M19),"")</f>
        <v>7.2</v>
      </c>
    </row>
    <row r="20" spans="1:14" ht="14">
      <c r="A20" s="167"/>
      <c r="B20" s="180"/>
      <c r="C20" s="181" t="str">
        <f>IF('P5'!J21="","",'P5'!J21)</f>
        <v>Nidelv IL</v>
      </c>
      <c r="D20" s="203"/>
      <c r="E20" s="203"/>
      <c r="F20" s="204"/>
      <c r="G20" s="205"/>
      <c r="H20" s="203"/>
      <c r="I20" s="203"/>
      <c r="J20" s="204"/>
      <c r="K20" s="205"/>
      <c r="L20" s="203"/>
      <c r="M20" s="204"/>
      <c r="N20" s="206"/>
    </row>
    <row r="21" spans="1:14" ht="14">
      <c r="A21" s="167"/>
      <c r="B21" s="175" t="str">
        <f>IF('P5'!F23="","",'P5'!F23)</f>
        <v>19-23</v>
      </c>
      <c r="C21" s="176" t="str">
        <f>IF('P5'!I23="","",'P5'!I23)</f>
        <v>Marthe A. Walseth</v>
      </c>
      <c r="D21" s="199">
        <v>6.05</v>
      </c>
      <c r="E21" s="199">
        <v>6.16</v>
      </c>
      <c r="F21" s="200">
        <v>6.32</v>
      </c>
      <c r="G21" s="201">
        <f>IF(MAX(D21,E21,F21)&gt;0,MAX(D21,E21,F21),"")</f>
        <v>6.32</v>
      </c>
      <c r="H21" s="199">
        <v>9.66</v>
      </c>
      <c r="I21" s="199">
        <v>7.26</v>
      </c>
      <c r="J21" s="200">
        <v>9.83</v>
      </c>
      <c r="K21" s="201">
        <f>IF(MAX(H21,I21,J21)&gt;0,MAX(H21,I21,J21),"")</f>
        <v>9.83</v>
      </c>
      <c r="L21" s="199">
        <v>7.57</v>
      </c>
      <c r="M21" s="200">
        <v>7.7</v>
      </c>
      <c r="N21" s="202">
        <f>IF(MIN(L21,M21)&gt;0,MIN(L21,M21),"")</f>
        <v>7.57</v>
      </c>
    </row>
    <row r="22" spans="1:14" ht="14">
      <c r="A22" s="167"/>
      <c r="B22" s="180"/>
      <c r="C22" s="181" t="str">
        <f>IF('P5'!J23="","",'P5'!J23)</f>
        <v>Nidelv IL</v>
      </c>
      <c r="D22" s="203"/>
      <c r="E22" s="203"/>
      <c r="F22" s="204"/>
      <c r="G22" s="205"/>
      <c r="H22" s="203"/>
      <c r="I22" s="203"/>
      <c r="J22" s="204"/>
      <c r="K22" s="205"/>
      <c r="L22" s="203"/>
      <c r="M22" s="204"/>
      <c r="N22" s="206"/>
    </row>
    <row r="23" spans="1:14" ht="14">
      <c r="A23" s="167"/>
      <c r="B23" s="175" t="str">
        <f>IF('P5'!F25="","",'P5'!F25)</f>
        <v>19-23</v>
      </c>
      <c r="C23" s="176" t="str">
        <f>IF('P5'!I25="","",'P5'!I25)</f>
        <v>Tine Rognaldsen Pedersen</v>
      </c>
      <c r="D23" s="199">
        <v>6.77</v>
      </c>
      <c r="E23" s="199">
        <v>6.67</v>
      </c>
      <c r="F23" s="200">
        <v>6.59</v>
      </c>
      <c r="G23" s="201">
        <f>IF(MAX(D23,E23,F23)&gt;0,MAX(D23,E23,F23),"")</f>
        <v>6.77</v>
      </c>
      <c r="H23" s="199">
        <v>11.01</v>
      </c>
      <c r="I23" s="199">
        <v>11.43</v>
      </c>
      <c r="J23" s="200">
        <v>11.91</v>
      </c>
      <c r="K23" s="201">
        <f>IF(MAX(H23,I23,J23)&gt;0,MAX(H23,I23,J23),"")</f>
        <v>11.91</v>
      </c>
      <c r="L23" s="199">
        <v>7.18</v>
      </c>
      <c r="M23" s="200">
        <v>7.19</v>
      </c>
      <c r="N23" s="202">
        <f>IF(MIN(L23,M23)&gt;0,MIN(L23,M23),"")</f>
        <v>7.18</v>
      </c>
    </row>
    <row r="24" spans="1:14" ht="14">
      <c r="A24" s="167"/>
      <c r="B24" s="180"/>
      <c r="C24" s="181" t="str">
        <f>IF('P5'!J25="","",'P5'!J25)</f>
        <v>Tambarskjelvar IL</v>
      </c>
      <c r="D24" s="203"/>
      <c r="E24" s="203"/>
      <c r="F24" s="204"/>
      <c r="G24" s="205"/>
      <c r="H24" s="203"/>
      <c r="I24" s="203"/>
      <c r="J24" s="204"/>
      <c r="K24" s="205"/>
      <c r="L24" s="203"/>
      <c r="M24" s="204"/>
      <c r="N24" s="206"/>
    </row>
    <row r="25" spans="1:14" ht="14">
      <c r="A25" s="167"/>
      <c r="B25" s="175" t="str">
        <f>IF('P5'!F27="","",'P5'!F27)</f>
        <v>19-23</v>
      </c>
      <c r="C25" s="176" t="str">
        <f>IF('P5'!I27="","",'P5'!I27)</f>
        <v>Hanna Økland</v>
      </c>
      <c r="D25" s="199">
        <v>5.93</v>
      </c>
      <c r="E25" s="199">
        <v>5.87</v>
      </c>
      <c r="F25" s="200">
        <v>6.01</v>
      </c>
      <c r="G25" s="201">
        <f>IF(MAX(D25,E25,F25)&gt;0,MAX(D25,E25,F25),"")</f>
        <v>6.01</v>
      </c>
      <c r="H25" s="199">
        <v>8.09</v>
      </c>
      <c r="I25" s="199">
        <v>6.88</v>
      </c>
      <c r="J25" s="200">
        <v>8.5500000000000007</v>
      </c>
      <c r="K25" s="201">
        <f>IF(MAX(H25,I25,J25)&gt;0,MAX(H25,I25,J25),"")</f>
        <v>8.5500000000000007</v>
      </c>
      <c r="L25" s="199">
        <v>7.84</v>
      </c>
      <c r="M25" s="200">
        <v>7.83</v>
      </c>
      <c r="N25" s="202">
        <f>IF(MIN(L25,M25)&gt;0,MIN(L25,M25),"")</f>
        <v>7.83</v>
      </c>
    </row>
    <row r="26" spans="1:14" ht="14">
      <c r="A26" s="167"/>
      <c r="B26" s="180"/>
      <c r="C26" s="181" t="str">
        <f>IF('P5'!J27="","",'P5'!J27)</f>
        <v>Trondheim AK</v>
      </c>
      <c r="D26" s="169"/>
      <c r="E26" s="169"/>
      <c r="F26" s="207"/>
      <c r="G26" s="208"/>
      <c r="H26" s="169"/>
      <c r="I26" s="169"/>
      <c r="J26" s="207"/>
      <c r="K26" s="208"/>
      <c r="L26" s="169"/>
      <c r="M26" s="207"/>
      <c r="N26" s="209"/>
    </row>
    <row r="27" spans="1:14" ht="14">
      <c r="A27" s="167"/>
      <c r="B27" s="175" t="str">
        <f>IF('P5'!F29="","",'P5'!F29)</f>
        <v/>
      </c>
      <c r="C27" s="176" t="str">
        <f>IF('P5'!I29="","",'P5'!I29)</f>
        <v/>
      </c>
      <c r="D27" s="210"/>
      <c r="E27" s="210"/>
      <c r="F27" s="211"/>
      <c r="G27" s="212" t="str">
        <f>IF(MAX(D27,E27,F27)&gt;0,MAX(D27,E27,F27),"")</f>
        <v/>
      </c>
      <c r="H27" s="210"/>
      <c r="I27" s="210"/>
      <c r="J27" s="211"/>
      <c r="K27" s="212" t="str">
        <f>IF(MAX(H27,I27,J27)&gt;0,MAX(H27,I27,J27),"")</f>
        <v/>
      </c>
      <c r="L27" s="210"/>
      <c r="M27" s="211"/>
      <c r="N27" s="212" t="str">
        <f>IF(MIN(L27,M27)&gt;0,MIN(L27,M27),"")</f>
        <v/>
      </c>
    </row>
    <row r="28" spans="1:14" ht="14">
      <c r="A28" s="167"/>
      <c r="B28" s="180"/>
      <c r="C28" s="181" t="str">
        <f>IF('P5'!J29="","",'P5'!J29)</f>
        <v/>
      </c>
      <c r="D28" s="169"/>
      <c r="E28" s="169"/>
      <c r="F28" s="207"/>
      <c r="G28" s="208"/>
      <c r="H28" s="169"/>
      <c r="I28" s="169"/>
      <c r="J28" s="207"/>
      <c r="K28" s="208"/>
      <c r="L28" s="169"/>
      <c r="M28" s="207"/>
      <c r="N28" s="209"/>
    </row>
    <row r="29" spans="1:14" ht="14">
      <c r="A29" s="167"/>
      <c r="B29" s="175" t="str">
        <f>IF('P5'!F31="","",'P5'!F31)</f>
        <v/>
      </c>
      <c r="C29" s="176" t="str">
        <f>IF('P5'!I31="","",'P5'!I31)</f>
        <v/>
      </c>
      <c r="D29" s="210"/>
      <c r="E29" s="210"/>
      <c r="F29" s="211"/>
      <c r="G29" s="212" t="str">
        <f>IF(MAX(D29,E29,F29)&gt;0,MAX(D29,E29,F29),"")</f>
        <v/>
      </c>
      <c r="H29" s="210"/>
      <c r="I29" s="210"/>
      <c r="J29" s="211"/>
      <c r="K29" s="212" t="str">
        <f>IF(MAX(H29,I29,J29)&gt;0,MAX(H29,I29,J29),"")</f>
        <v/>
      </c>
      <c r="L29" s="210"/>
      <c r="M29" s="211"/>
      <c r="N29" s="212" t="str">
        <f>IF(MIN(L29,M29)&gt;0,MIN(L29,M29),"")</f>
        <v/>
      </c>
    </row>
    <row r="30" spans="1:14" ht="14">
      <c r="A30" s="167"/>
      <c r="B30" s="180"/>
      <c r="C30" s="181" t="str">
        <f>IF('P5'!J31="","",'P5'!J31)</f>
        <v/>
      </c>
      <c r="D30" s="169"/>
      <c r="E30" s="169"/>
      <c r="F30" s="207"/>
      <c r="G30" s="208"/>
      <c r="H30" s="169"/>
      <c r="I30" s="169"/>
      <c r="J30" s="207"/>
      <c r="K30" s="208"/>
      <c r="L30" s="169"/>
      <c r="M30" s="207"/>
      <c r="N30" s="209"/>
    </row>
    <row r="31" spans="1:14" ht="14">
      <c r="A31" s="167"/>
      <c r="B31" s="175" t="str">
        <f>IF('P5'!F33="","",'P5'!F33)</f>
        <v/>
      </c>
      <c r="C31" s="176" t="str">
        <f>IF('P5'!I33="","",'P5'!I33)</f>
        <v/>
      </c>
      <c r="D31" s="210"/>
      <c r="E31" s="210"/>
      <c r="F31" s="211"/>
      <c r="G31" s="212" t="str">
        <f>IF(MAX(D31,E31,F31)&gt;0,MAX(D31,E31,F31),"")</f>
        <v/>
      </c>
      <c r="H31" s="210"/>
      <c r="I31" s="210"/>
      <c r="J31" s="211"/>
      <c r="K31" s="212" t="str">
        <f>IF(MAX(H31,I31,J31)&gt;0,MAX(H31,I31,J31),"")</f>
        <v/>
      </c>
      <c r="L31" s="210"/>
      <c r="M31" s="211"/>
      <c r="N31" s="212" t="str">
        <f>IF(MIN(L31,M31)&gt;0,MIN(L31,M31),"")</f>
        <v/>
      </c>
    </row>
    <row r="32" spans="1:14" ht="14">
      <c r="A32" s="167"/>
      <c r="B32" s="180"/>
      <c r="C32" s="181" t="str">
        <f>IF('P5'!J33="","",'P5'!J33)</f>
        <v/>
      </c>
      <c r="D32" s="169"/>
      <c r="E32" s="169"/>
      <c r="F32" s="207"/>
      <c r="G32" s="208"/>
      <c r="H32" s="169"/>
      <c r="I32" s="169"/>
      <c r="J32" s="207"/>
      <c r="K32" s="208"/>
      <c r="L32" s="169"/>
      <c r="M32" s="207"/>
      <c r="N32" s="209"/>
    </row>
    <row r="33" spans="1:14" ht="14">
      <c r="A33" s="167"/>
      <c r="B33" s="175" t="str">
        <f>IF('P5'!F35="","",'P5'!F35)</f>
        <v/>
      </c>
      <c r="C33" s="176" t="str">
        <f>IF('P5'!I35="","",'P5'!I35)</f>
        <v/>
      </c>
      <c r="D33" s="210"/>
      <c r="E33" s="210"/>
      <c r="F33" s="211"/>
      <c r="G33" s="212" t="str">
        <f>IF(MAX(D33,E33,F33)&gt;0,MAX(D33,E33,F33),"")</f>
        <v/>
      </c>
      <c r="H33" s="210"/>
      <c r="I33" s="210"/>
      <c r="J33" s="211"/>
      <c r="K33" s="212" t="str">
        <f>IF(MAX(H33,I33,J33)&gt;0,MAX(H33,I33,J33),"")</f>
        <v/>
      </c>
      <c r="L33" s="210"/>
      <c r="M33" s="211"/>
      <c r="N33" s="212" t="str">
        <f>IF(MIN(L33,M33)&gt;0,MIN(L33,M33),"")</f>
        <v/>
      </c>
    </row>
    <row r="34" spans="1:14" ht="14">
      <c r="A34" s="167"/>
      <c r="B34" s="180"/>
      <c r="C34" s="181" t="str">
        <f>IF('P5'!J35="","",'P5'!J35)</f>
        <v/>
      </c>
      <c r="D34" s="169"/>
      <c r="E34" s="169"/>
      <c r="F34" s="207"/>
      <c r="G34" s="208"/>
      <c r="H34" s="169"/>
      <c r="I34" s="169"/>
      <c r="J34" s="207"/>
      <c r="K34" s="208"/>
      <c r="L34" s="169"/>
      <c r="M34" s="207"/>
      <c r="N34" s="209"/>
    </row>
    <row r="35" spans="1:14" ht="14">
      <c r="A35" s="167"/>
      <c r="B35" s="175" t="str">
        <f>IF('P5'!F37="","",'P5'!F37)</f>
        <v/>
      </c>
      <c r="C35" s="176" t="str">
        <f>IF('P5'!I37="","",'P5'!I37)</f>
        <v/>
      </c>
      <c r="D35" s="210"/>
      <c r="E35" s="210"/>
      <c r="F35" s="211"/>
      <c r="G35" s="212" t="str">
        <f>IF(MAX(D35,E35,F35)&gt;0,MAX(D35,E35,F35),"")</f>
        <v/>
      </c>
      <c r="H35" s="210"/>
      <c r="I35" s="210"/>
      <c r="J35" s="211"/>
      <c r="K35" s="212" t="str">
        <f>IF(MAX(H35,I35,J35)&gt;0,MAX(H35,I35,J35),"")</f>
        <v/>
      </c>
      <c r="L35" s="210"/>
      <c r="M35" s="211"/>
      <c r="N35" s="212" t="str">
        <f>IF(MIN(L35,M35)&gt;0,MIN(L35,M35),"")</f>
        <v/>
      </c>
    </row>
    <row r="36" spans="1:14" ht="14">
      <c r="A36" s="167"/>
      <c r="B36" s="180"/>
      <c r="C36" s="181" t="str">
        <f>IF('P5'!J37="","",'P5'!J37)</f>
        <v/>
      </c>
      <c r="D36" s="169"/>
      <c r="E36" s="169"/>
      <c r="F36" s="207"/>
      <c r="G36" s="208"/>
      <c r="H36" s="169"/>
      <c r="I36" s="169"/>
      <c r="J36" s="207"/>
      <c r="K36" s="208"/>
      <c r="L36" s="169"/>
      <c r="M36" s="207"/>
      <c r="N36" s="209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6"/>
  <sheetViews>
    <sheetView workbookViewId="0">
      <selection sqref="A1:N1"/>
    </sheetView>
  </sheetViews>
  <sheetFormatPr baseColWidth="10" defaultColWidth="14.5" defaultRowHeight="15" customHeight="1"/>
  <cols>
    <col min="1" max="1" width="7.33203125" customWidth="1"/>
    <col min="3" max="3" width="26.83203125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128" t="str">
        <f>IF('P1'!E5&gt;0,'P1'!E5,"")</f>
        <v/>
      </c>
      <c r="D2" s="128"/>
      <c r="E2" s="128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45186</v>
      </c>
      <c r="L3" s="245"/>
      <c r="M3" s="165" t="s">
        <v>11</v>
      </c>
      <c r="N3" s="166">
        <v>6</v>
      </c>
    </row>
    <row r="4" spans="1:14" ht="14">
      <c r="A4" s="128"/>
      <c r="B4" s="292" t="s">
        <v>247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IF('P6'!F9="","",'P6'!F9)</f>
        <v>19-23</v>
      </c>
      <c r="C7" s="176" t="str">
        <f>IF('P6'!I9="","",'P6'!I9)</f>
        <v>Sindre K. Nesheim</v>
      </c>
      <c r="D7" s="199">
        <v>9</v>
      </c>
      <c r="E7" s="199">
        <v>8.93</v>
      </c>
      <c r="F7" s="200">
        <v>9</v>
      </c>
      <c r="G7" s="201">
        <f>IF(MAX(D7,E7,F7)&gt;0,MAX(D7,E7,F7),"")</f>
        <v>9</v>
      </c>
      <c r="H7" s="199">
        <v>13.86</v>
      </c>
      <c r="I7" s="199">
        <v>16.239999999999998</v>
      </c>
      <c r="J7" s="200">
        <v>15.84</v>
      </c>
      <c r="K7" s="201">
        <f>IF(MAX(H7,I7,J7)&gt;0,MAX(H7,I7,J7),"")</f>
        <v>16.239999999999998</v>
      </c>
      <c r="L7" s="199">
        <v>6.43</v>
      </c>
      <c r="M7" s="200">
        <v>6.39</v>
      </c>
      <c r="N7" s="202">
        <f>IF(MIN(L7,M7)&gt;0,MIN(L7,M7),"")</f>
        <v>6.39</v>
      </c>
    </row>
    <row r="8" spans="1:14" ht="14">
      <c r="A8" s="167"/>
      <c r="B8" s="180"/>
      <c r="C8" s="181" t="str">
        <f>IF('P6'!J9="","",'P6'!J9)</f>
        <v>AK Bjørgvin</v>
      </c>
      <c r="D8" s="203"/>
      <c r="E8" s="203"/>
      <c r="F8" s="204"/>
      <c r="G8" s="205"/>
      <c r="H8" s="203"/>
      <c r="I8" s="203"/>
      <c r="J8" s="204"/>
      <c r="K8" s="205"/>
      <c r="L8" s="203"/>
      <c r="M8" s="204"/>
      <c r="N8" s="206"/>
    </row>
    <row r="9" spans="1:14" ht="14">
      <c r="A9" s="167"/>
      <c r="B9" s="175" t="str">
        <f>IF('P6'!F11="","",'P6'!F11)</f>
        <v>19-23</v>
      </c>
      <c r="C9" s="176" t="str">
        <f>IF('P6'!I11="","",'P6'!I11)</f>
        <v>Robert André Moldestad</v>
      </c>
      <c r="D9" s="199">
        <v>8.5</v>
      </c>
      <c r="E9" s="199">
        <v>8.36</v>
      </c>
      <c r="F9" s="200">
        <v>8.26</v>
      </c>
      <c r="G9" s="201">
        <f>IF(MAX(D9,E9,F9)&gt;0,MAX(D9,E9,F9),"")</f>
        <v>8.5</v>
      </c>
      <c r="H9" s="199">
        <v>11.97</v>
      </c>
      <c r="I9" s="199">
        <v>12.35</v>
      </c>
      <c r="J9" s="200">
        <v>11.92</v>
      </c>
      <c r="K9" s="201">
        <f>IF(MAX(H9,I9,J9)&gt;0,MAX(H9,I9,J9),"")</f>
        <v>12.35</v>
      </c>
      <c r="L9" s="199">
        <v>6.2</v>
      </c>
      <c r="M9" s="200">
        <v>6.19</v>
      </c>
      <c r="N9" s="202">
        <f>IF(MIN(L9,M9)&gt;0,MIN(L9,M9),"")</f>
        <v>6.19</v>
      </c>
    </row>
    <row r="10" spans="1:14" ht="14">
      <c r="A10" s="167"/>
      <c r="B10" s="180"/>
      <c r="C10" s="181" t="str">
        <f>IF('P6'!J11="","",'P6'!J11)</f>
        <v>Breimsbygda IL</v>
      </c>
      <c r="D10" s="203"/>
      <c r="E10" s="203"/>
      <c r="F10" s="204"/>
      <c r="G10" s="205"/>
      <c r="H10" s="203"/>
      <c r="I10" s="203"/>
      <c r="J10" s="204"/>
      <c r="K10" s="205"/>
      <c r="L10" s="203"/>
      <c r="M10" s="204"/>
      <c r="N10" s="206"/>
    </row>
    <row r="11" spans="1:14" ht="14">
      <c r="A11" s="167"/>
      <c r="B11" s="175" t="str">
        <f>IF('P6'!F13="","",'P6'!F13)</f>
        <v>19-23</v>
      </c>
      <c r="C11" s="176" t="str">
        <f>IF('P6'!I13="","",'P6'!I13)</f>
        <v>Bent André Midtbø</v>
      </c>
      <c r="D11" s="199">
        <v>9.15</v>
      </c>
      <c r="E11" s="199">
        <v>9.25</v>
      </c>
      <c r="F11" s="200">
        <v>9.09</v>
      </c>
      <c r="G11" s="201">
        <f>IF(MAX(D11,E11,F11)&gt;0,MAX(D11,E11,F11),"")</f>
        <v>9.25</v>
      </c>
      <c r="H11" s="199" t="s">
        <v>153</v>
      </c>
      <c r="I11" s="199">
        <v>14.79</v>
      </c>
      <c r="J11" s="200">
        <v>15.06</v>
      </c>
      <c r="K11" s="201">
        <f>IF(MAX(H11,I11,J11)&gt;0,MAX(H11,I11,J11),"")</f>
        <v>15.06</v>
      </c>
      <c r="L11" s="199">
        <v>6.53</v>
      </c>
      <c r="M11" s="200">
        <v>6.12</v>
      </c>
      <c r="N11" s="202">
        <f>IF(MIN(L11,M11)&gt;0,MIN(L11,M11),"")</f>
        <v>6.12</v>
      </c>
    </row>
    <row r="12" spans="1:14" ht="14">
      <c r="A12" s="167"/>
      <c r="B12" s="180"/>
      <c r="C12" s="181" t="str">
        <f>IF('P6'!J13="","",'P6'!J13)</f>
        <v>Breimsbygda IL</v>
      </c>
      <c r="D12" s="203"/>
      <c r="E12" s="203"/>
      <c r="F12" s="204"/>
      <c r="G12" s="205"/>
      <c r="H12" s="203"/>
      <c r="I12" s="203"/>
      <c r="J12" s="204"/>
      <c r="K12" s="205"/>
      <c r="L12" s="203"/>
      <c r="M12" s="204"/>
      <c r="N12" s="206"/>
    </row>
    <row r="13" spans="1:14" ht="14">
      <c r="A13" s="167"/>
      <c r="B13" s="175" t="str">
        <f>IF('P6'!F15="","",'P6'!F15)</f>
        <v>19-23</v>
      </c>
      <c r="C13" s="176" t="str">
        <f>IF('P6'!I15="","",'P6'!I15)</f>
        <v>Remy Heggvik Aune</v>
      </c>
      <c r="D13" s="199">
        <v>8.2899999999999991</v>
      </c>
      <c r="E13" s="199">
        <v>8.35</v>
      </c>
      <c r="F13" s="200">
        <v>8.44</v>
      </c>
      <c r="G13" s="201">
        <f>IF(MAX(D13,E13,F13)&gt;0,MAX(D13,E13,F13),"")</f>
        <v>8.44</v>
      </c>
      <c r="H13" s="199">
        <v>9.74</v>
      </c>
      <c r="I13" s="199">
        <v>11.04</v>
      </c>
      <c r="J13" s="200">
        <v>12.08</v>
      </c>
      <c r="K13" s="201">
        <f>IF(MAX(H13,I13,J13)&gt;0,MAX(H13,I13,J13),"")</f>
        <v>12.08</v>
      </c>
      <c r="L13" s="199">
        <v>6.61</v>
      </c>
      <c r="M13" s="200">
        <v>6.38</v>
      </c>
      <c r="N13" s="202">
        <f>IF(MIN(L13,M13)&gt;0,MIN(L13,M13),"")</f>
        <v>6.38</v>
      </c>
    </row>
    <row r="14" spans="1:14" ht="14">
      <c r="A14" s="167"/>
      <c r="B14" s="180"/>
      <c r="C14" s="181" t="str">
        <f>IF('P6'!J15="","",'P6'!J15)</f>
        <v>Hitra VK</v>
      </c>
      <c r="D14" s="203"/>
      <c r="E14" s="203"/>
      <c r="F14" s="204"/>
      <c r="G14" s="205"/>
      <c r="H14" s="203"/>
      <c r="I14" s="203"/>
      <c r="J14" s="204"/>
      <c r="K14" s="205"/>
      <c r="L14" s="203"/>
      <c r="M14" s="204"/>
      <c r="N14" s="206"/>
    </row>
    <row r="15" spans="1:14" ht="14">
      <c r="A15" s="167"/>
      <c r="B15" s="175" t="str">
        <f>IF('P6'!F17="","",'P6'!F17)</f>
        <v>19-23</v>
      </c>
      <c r="C15" s="176" t="str">
        <f>IF('P6'!I17="","",'P6'!I17)</f>
        <v>Marius Haranes</v>
      </c>
      <c r="D15" s="199">
        <v>7.88</v>
      </c>
      <c r="E15" s="199">
        <v>7.9</v>
      </c>
      <c r="F15" s="200">
        <v>7.89</v>
      </c>
      <c r="G15" s="201">
        <f>IF(MAX(D15,E15,F15)&gt;0,MAX(D15,E15,F15),"")</f>
        <v>7.9</v>
      </c>
      <c r="H15" s="199">
        <v>9.57</v>
      </c>
      <c r="I15" s="199">
        <v>10.02</v>
      </c>
      <c r="J15" s="200">
        <v>10.65</v>
      </c>
      <c r="K15" s="201">
        <f>IF(MAX(H15,I15,J15)&gt;0,MAX(H15,I15,J15),"")</f>
        <v>10.65</v>
      </c>
      <c r="L15" s="199">
        <v>6.68</v>
      </c>
      <c r="M15" s="200">
        <v>6.54</v>
      </c>
      <c r="N15" s="202">
        <f>IF(MIN(L15,M15)&gt;0,MIN(L15,M15),"")</f>
        <v>6.54</v>
      </c>
    </row>
    <row r="16" spans="1:14" ht="14">
      <c r="A16" s="167"/>
      <c r="B16" s="180"/>
      <c r="C16" s="181" t="str">
        <f>IF('P6'!J17="","",'P6'!J17)</f>
        <v>Hitra VK</v>
      </c>
      <c r="D16" s="203"/>
      <c r="E16" s="203"/>
      <c r="F16" s="204"/>
      <c r="G16" s="205"/>
      <c r="H16" s="203"/>
      <c r="I16" s="203"/>
      <c r="J16" s="204"/>
      <c r="K16" s="205"/>
      <c r="L16" s="203"/>
      <c r="M16" s="204"/>
      <c r="N16" s="206"/>
    </row>
    <row r="17" spans="1:14" ht="14">
      <c r="A17" s="167"/>
      <c r="B17" s="175" t="str">
        <f>IF('P6'!F19="","",'P6'!F19)</f>
        <v>19-23</v>
      </c>
      <c r="C17" s="176" t="str">
        <f>IF('P6'!I19="","",'P6'!I19)</f>
        <v>William H. Stormoen</v>
      </c>
      <c r="D17" s="199">
        <v>7.54</v>
      </c>
      <c r="E17" s="199">
        <v>7.12</v>
      </c>
      <c r="F17" s="200">
        <v>7.55</v>
      </c>
      <c r="G17" s="201">
        <f>IF(MAX(D17,E17,F17)&gt;0,MAX(D17,E17,F17),"")</f>
        <v>7.55</v>
      </c>
      <c r="H17" s="199">
        <v>10.87</v>
      </c>
      <c r="I17" s="199">
        <v>10.06</v>
      </c>
      <c r="J17" s="200">
        <v>9.77</v>
      </c>
      <c r="K17" s="201">
        <f>IF(MAX(H17,I17,J17)&gt;0,MAX(H17,I17,J17),"")</f>
        <v>10.87</v>
      </c>
      <c r="L17" s="199">
        <v>7.18</v>
      </c>
      <c r="M17" s="200">
        <v>7.19</v>
      </c>
      <c r="N17" s="202">
        <f>IF(MIN(L17,M17)&gt;0,MIN(L17,M17),"")</f>
        <v>7.18</v>
      </c>
    </row>
    <row r="18" spans="1:14" ht="14">
      <c r="A18" s="167"/>
      <c r="B18" s="180"/>
      <c r="C18" s="181" t="str">
        <f>IF('P6'!J19="","",'P6'!J19)</f>
        <v>Nidelv IL</v>
      </c>
      <c r="D18" s="203"/>
      <c r="E18" s="203"/>
      <c r="F18" s="204"/>
      <c r="G18" s="205"/>
      <c r="H18" s="203"/>
      <c r="I18" s="203"/>
      <c r="J18" s="204"/>
      <c r="K18" s="205"/>
      <c r="L18" s="203"/>
      <c r="M18" s="204"/>
      <c r="N18" s="206"/>
    </row>
    <row r="19" spans="1:14" ht="14">
      <c r="A19" s="167"/>
      <c r="B19" s="175" t="str">
        <f>IF('P6'!F21="","",'P6'!F21)</f>
        <v/>
      </c>
      <c r="C19" s="176" t="str">
        <f>IF('P6'!I21="","",'P6'!I21)</f>
        <v/>
      </c>
      <c r="D19" s="199"/>
      <c r="E19" s="199"/>
      <c r="F19" s="200"/>
      <c r="G19" s="201" t="str">
        <f>IF(MAX(D19,E19,F19)&gt;0,MAX(D19,E19,F19),"")</f>
        <v/>
      </c>
      <c r="H19" s="199"/>
      <c r="I19" s="199"/>
      <c r="J19" s="200"/>
      <c r="K19" s="201" t="str">
        <f>IF(MAX(H19,I19,J19)&gt;0,MAX(H19,I19,J19),"")</f>
        <v/>
      </c>
      <c r="L19" s="199"/>
      <c r="M19" s="200"/>
      <c r="N19" s="202" t="str">
        <f>IF(MIN(L19,M19)&gt;0,MIN(L19,M19),"")</f>
        <v/>
      </c>
    </row>
    <row r="20" spans="1:14" ht="14">
      <c r="A20" s="167"/>
      <c r="B20" s="180"/>
      <c r="C20" s="181" t="str">
        <f>IF('P6'!J21="","",'P6'!J21)</f>
        <v/>
      </c>
      <c r="D20" s="203"/>
      <c r="E20" s="203"/>
      <c r="F20" s="204"/>
      <c r="G20" s="205"/>
      <c r="H20" s="203"/>
      <c r="I20" s="203"/>
      <c r="J20" s="204"/>
      <c r="K20" s="205"/>
      <c r="L20" s="203"/>
      <c r="M20" s="204"/>
      <c r="N20" s="206"/>
    </row>
    <row r="21" spans="1:14" ht="14">
      <c r="A21" s="167"/>
      <c r="B21" s="175" t="str">
        <f>IF('P6'!F23="","",'P6'!F23)</f>
        <v>24-34</v>
      </c>
      <c r="C21" s="176" t="str">
        <f>IF('P6'!I23="","",'P6'!I23)</f>
        <v>Simen Vik</v>
      </c>
      <c r="D21" s="199">
        <v>8.48</v>
      </c>
      <c r="E21" s="199">
        <v>8.67</v>
      </c>
      <c r="F21" s="200">
        <v>8.77</v>
      </c>
      <c r="G21" s="201">
        <f>IF(MAX(D21,E21,F21)&gt;0,MAX(D21,E21,F21),"")</f>
        <v>8.77</v>
      </c>
      <c r="H21" s="199">
        <v>11.6</v>
      </c>
      <c r="I21" s="199">
        <v>10.92</v>
      </c>
      <c r="J21" s="200">
        <v>12.07</v>
      </c>
      <c r="K21" s="201">
        <f>IF(MAX(H21,I21,J21)&gt;0,MAX(H21,I21,J21),"")</f>
        <v>12.07</v>
      </c>
      <c r="L21" s="199">
        <v>6.61</v>
      </c>
      <c r="M21" s="200">
        <v>6.52</v>
      </c>
      <c r="N21" s="202">
        <f>IF(MIN(L21,M21)&gt;0,MIN(L21,M21),"")</f>
        <v>6.52</v>
      </c>
    </row>
    <row r="22" spans="1:14" ht="14">
      <c r="A22" s="167"/>
      <c r="B22" s="180"/>
      <c r="C22" s="181" t="str">
        <f>IF('P6'!J23="","",'P6'!J23)</f>
        <v>AK Bjørgvin</v>
      </c>
      <c r="D22" s="203"/>
      <c r="E22" s="203"/>
      <c r="F22" s="204"/>
      <c r="G22" s="205"/>
      <c r="H22" s="203"/>
      <c r="I22" s="203"/>
      <c r="J22" s="204"/>
      <c r="K22" s="205"/>
      <c r="L22" s="203"/>
      <c r="M22" s="204"/>
      <c r="N22" s="206"/>
    </row>
    <row r="23" spans="1:14" ht="14">
      <c r="A23" s="167"/>
      <c r="B23" s="175" t="str">
        <f>IF('P6'!F25="","",'P6'!F25)</f>
        <v>24-34</v>
      </c>
      <c r="C23" s="176" t="str">
        <f>IF('P6'!I25="","",'P6'!I25)</f>
        <v>Bengt William S. Bokn</v>
      </c>
      <c r="D23" s="199" t="s">
        <v>153</v>
      </c>
      <c r="E23" s="199" t="s">
        <v>153</v>
      </c>
      <c r="F23" s="200">
        <v>7.72</v>
      </c>
      <c r="G23" s="201">
        <f>IF(MAX(D23,E23,F23)&gt;0,MAX(D23,E23,F23),"")</f>
        <v>7.72</v>
      </c>
      <c r="H23" s="199">
        <v>11.41</v>
      </c>
      <c r="I23" s="199">
        <v>11.14</v>
      </c>
      <c r="J23" s="200">
        <v>11.02</v>
      </c>
      <c r="K23" s="201">
        <f>IF(MAX(H23,I23,J23)&gt;0,MAX(H23,I23,J23),"")</f>
        <v>11.41</v>
      </c>
      <c r="L23" s="199">
        <v>6.53</v>
      </c>
      <c r="M23" s="200">
        <v>6.5</v>
      </c>
      <c r="N23" s="202">
        <f>IF(MIN(L23,M23)&gt;0,MIN(L23,M23),"")</f>
        <v>6.5</v>
      </c>
    </row>
    <row r="24" spans="1:14" ht="14">
      <c r="A24" s="167"/>
      <c r="B24" s="180"/>
      <c r="C24" s="181" t="str">
        <f>IF('P6'!J25="","",'P6'!J25)</f>
        <v>Trondheim AK</v>
      </c>
      <c r="D24" s="203"/>
      <c r="E24" s="203"/>
      <c r="F24" s="204"/>
      <c r="G24" s="205"/>
      <c r="H24" s="203"/>
      <c r="I24" s="203"/>
      <c r="J24" s="204"/>
      <c r="K24" s="205"/>
      <c r="L24" s="203"/>
      <c r="M24" s="204"/>
      <c r="N24" s="206"/>
    </row>
    <row r="25" spans="1:14" ht="14">
      <c r="A25" s="167"/>
      <c r="B25" s="175" t="str">
        <f>IF('P6'!F27="","",'P6'!F27)</f>
        <v>24-34</v>
      </c>
      <c r="C25" s="176" t="str">
        <f>IF('P6'!I27="","",'P6'!I27)</f>
        <v>Adrian E. Henneli</v>
      </c>
      <c r="D25" s="199">
        <v>8.5500000000000007</v>
      </c>
      <c r="E25" s="199">
        <v>8.6</v>
      </c>
      <c r="F25" s="200" t="s">
        <v>153</v>
      </c>
      <c r="G25" s="201">
        <f>IF(MAX(D25,E25,F25)&gt;0,MAX(D25,E25,F25),"")</f>
        <v>8.6</v>
      </c>
      <c r="H25" s="199">
        <v>13.01</v>
      </c>
      <c r="I25" s="199">
        <v>9.4700000000000006</v>
      </c>
      <c r="J25" s="200">
        <v>11.33</v>
      </c>
      <c r="K25" s="201">
        <f>IF(MAX(H25,I25,J25)&gt;0,MAX(H25,I25,J25),"")</f>
        <v>13.01</v>
      </c>
      <c r="L25" s="199">
        <v>6.29</v>
      </c>
      <c r="M25" s="200">
        <v>6.23</v>
      </c>
      <c r="N25" s="202">
        <f>IF(MIN(L25,M25)&gt;0,MIN(L25,M25),"")</f>
        <v>6.23</v>
      </c>
    </row>
    <row r="26" spans="1:14" ht="14">
      <c r="A26" s="167"/>
      <c r="B26" s="180"/>
      <c r="C26" s="181" t="str">
        <f>IF('P6'!J27="","",'P6'!J27)</f>
        <v>AK Bjørgvin</v>
      </c>
      <c r="D26" s="203"/>
      <c r="E26" s="203"/>
      <c r="F26" s="204"/>
      <c r="G26" s="205"/>
      <c r="H26" s="203"/>
      <c r="I26" s="203"/>
      <c r="J26" s="204"/>
      <c r="K26" s="205"/>
      <c r="L26" s="203"/>
      <c r="M26" s="204"/>
      <c r="N26" s="206"/>
    </row>
    <row r="27" spans="1:14" ht="14">
      <c r="A27" s="167"/>
      <c r="B27" s="175" t="str">
        <f>IF('P6'!F29="","",'P6'!F29)</f>
        <v>24-34</v>
      </c>
      <c r="C27" s="176" t="str">
        <f>IF('P6'!I29="","",'P6'!I29)</f>
        <v>Håkon Lorentzen</v>
      </c>
      <c r="D27" s="199">
        <v>9.8000000000000007</v>
      </c>
      <c r="E27" s="199">
        <v>9.84</v>
      </c>
      <c r="F27" s="200">
        <v>9.6</v>
      </c>
      <c r="G27" s="201">
        <f>IF(MAX(D27,E27,F27)&gt;0,MAX(D27,E27,F27),"")</f>
        <v>9.84</v>
      </c>
      <c r="H27" s="199">
        <v>13.45</v>
      </c>
      <c r="I27" s="199">
        <v>12.99</v>
      </c>
      <c r="J27" s="200">
        <v>11.83</v>
      </c>
      <c r="K27" s="201">
        <f>IF(MAX(H27,I27,J27)&gt;0,MAX(H27,I27,J27),"")</f>
        <v>13.45</v>
      </c>
      <c r="L27" s="199">
        <v>6.24</v>
      </c>
      <c r="M27" s="200">
        <v>6.11</v>
      </c>
      <c r="N27" s="202">
        <f>IF(MIN(L27,M27)&gt;0,MIN(L27,M27),"")</f>
        <v>6.11</v>
      </c>
    </row>
    <row r="28" spans="1:14" ht="14">
      <c r="A28" s="167"/>
      <c r="B28" s="180"/>
      <c r="C28" s="181" t="str">
        <f>IF('P6'!J29="","",'P6'!J29)</f>
        <v>AK Bjørgvin</v>
      </c>
      <c r="D28" s="203"/>
      <c r="E28" s="203"/>
      <c r="F28" s="204"/>
      <c r="G28" s="205"/>
      <c r="H28" s="203"/>
      <c r="I28" s="203"/>
      <c r="J28" s="204"/>
      <c r="K28" s="205"/>
      <c r="L28" s="203"/>
      <c r="M28" s="204"/>
      <c r="N28" s="206"/>
    </row>
    <row r="29" spans="1:14" ht="14">
      <c r="A29" s="167"/>
      <c r="B29" s="175" t="str">
        <f>IF('P6'!F31="","",'P6'!F31)</f>
        <v>24-34</v>
      </c>
      <c r="C29" s="176" t="str">
        <f>IF('P6'!I31="","",'P6'!I31)</f>
        <v>Lukas Baldauf</v>
      </c>
      <c r="D29" s="199">
        <v>8.2200000000000006</v>
      </c>
      <c r="E29" s="199">
        <v>8.26</v>
      </c>
      <c r="F29" s="200">
        <v>8.16</v>
      </c>
      <c r="G29" s="201">
        <f>IF(MAX(D29,E29,F29)&gt;0,MAX(D29,E29,F29),"")</f>
        <v>8.26</v>
      </c>
      <c r="H29" s="199">
        <v>10.1</v>
      </c>
      <c r="I29" s="199">
        <v>12.16</v>
      </c>
      <c r="J29" s="200">
        <v>13.45</v>
      </c>
      <c r="K29" s="201">
        <f>IF(MAX(H29,I29,J29)&gt;0,MAX(H29,I29,J29),"")</f>
        <v>13.45</v>
      </c>
      <c r="L29" s="199">
        <v>6.83</v>
      </c>
      <c r="M29" s="200">
        <v>6.81</v>
      </c>
      <c r="N29" s="202">
        <f>IF(MIN(L29,M29)&gt;0,MIN(L29,M29),"")</f>
        <v>6.81</v>
      </c>
    </row>
    <row r="30" spans="1:14" ht="14">
      <c r="A30" s="167"/>
      <c r="B30" s="180"/>
      <c r="C30" s="181" t="str">
        <f>IF('P6'!J31="","",'P6'!J31)</f>
        <v>Trondheim AK</v>
      </c>
      <c r="D30" s="203"/>
      <c r="E30" s="203"/>
      <c r="F30" s="204"/>
      <c r="G30" s="205"/>
      <c r="H30" s="203"/>
      <c r="I30" s="203"/>
      <c r="J30" s="204"/>
      <c r="K30" s="205"/>
      <c r="L30" s="203"/>
      <c r="M30" s="204"/>
      <c r="N30" s="206"/>
    </row>
    <row r="31" spans="1:14" ht="14">
      <c r="A31" s="167"/>
      <c r="B31" s="175" t="str">
        <f>IF('P6'!F33="","",'P6'!F33)</f>
        <v/>
      </c>
      <c r="C31" s="176" t="str">
        <f>IF('P6'!I33="","",'P6'!I33)</f>
        <v/>
      </c>
      <c r="D31" s="199"/>
      <c r="E31" s="199"/>
      <c r="F31" s="200"/>
      <c r="G31" s="201" t="str">
        <f>IF(MAX(D31,E31,F31)&gt;0,MAX(D31,E31,F31),"")</f>
        <v/>
      </c>
      <c r="H31" s="199"/>
      <c r="I31" s="199"/>
      <c r="J31" s="200"/>
      <c r="K31" s="201" t="str">
        <f>IF(MAX(H31,I31,J31)&gt;0,MAX(H31,I31,J31),"")</f>
        <v/>
      </c>
      <c r="L31" s="199"/>
      <c r="M31" s="200"/>
      <c r="N31" s="202" t="str">
        <f>IF(MIN(L31,M31)&gt;0,MIN(L31,M31),"")</f>
        <v/>
      </c>
    </row>
    <row r="32" spans="1:14" ht="14">
      <c r="A32" s="167"/>
      <c r="B32" s="180"/>
      <c r="C32" s="181" t="str">
        <f>IF('P6'!J33="","",'P6'!J33)</f>
        <v/>
      </c>
      <c r="D32" s="203"/>
      <c r="E32" s="203"/>
      <c r="F32" s="204"/>
      <c r="G32" s="205"/>
      <c r="H32" s="203"/>
      <c r="I32" s="203"/>
      <c r="J32" s="204"/>
      <c r="K32" s="205"/>
      <c r="L32" s="203"/>
      <c r="M32" s="204"/>
      <c r="N32" s="206"/>
    </row>
    <row r="33" spans="1:14" ht="14">
      <c r="A33" s="167"/>
      <c r="B33" s="175">
        <f>IF('P6'!F35="","",'P6'!F35)</f>
        <v>35</v>
      </c>
      <c r="C33" s="176" t="str">
        <f>IF('P6'!I35="","",'P6'!I35)</f>
        <v>Børge Aadland</v>
      </c>
      <c r="D33" s="199" t="s">
        <v>153</v>
      </c>
      <c r="E33" s="199">
        <v>7.5</v>
      </c>
      <c r="F33" s="200">
        <v>7.77</v>
      </c>
      <c r="G33" s="201">
        <f>IF(MAX(D33,E33,F33)&gt;0,MAX(D33,E33,F33),"")</f>
        <v>7.77</v>
      </c>
      <c r="H33" s="199">
        <v>10.15</v>
      </c>
      <c r="I33" s="199">
        <v>12.25</v>
      </c>
      <c r="J33" s="200">
        <v>11.06</v>
      </c>
      <c r="K33" s="201">
        <f>IF(MAX(H33,I33,J33)&gt;0,MAX(H33,I33,J33),"")</f>
        <v>12.25</v>
      </c>
      <c r="L33" s="199">
        <v>7.1</v>
      </c>
      <c r="M33" s="200">
        <v>7.17</v>
      </c>
      <c r="N33" s="202">
        <f>IF(MIN(L33,M33)&gt;0,MIN(L33,M33),"")</f>
        <v>7.1</v>
      </c>
    </row>
    <row r="34" spans="1:14" ht="14">
      <c r="A34" s="167"/>
      <c r="B34" s="180"/>
      <c r="C34" s="181" t="str">
        <f>IF('P6'!J35="","",'P6'!J35)</f>
        <v>AK Bjørgvin</v>
      </c>
      <c r="D34" s="203"/>
      <c r="E34" s="203"/>
      <c r="F34" s="204"/>
      <c r="G34" s="205"/>
      <c r="H34" s="203"/>
      <c r="I34" s="203"/>
      <c r="J34" s="204"/>
      <c r="K34" s="205"/>
      <c r="L34" s="203"/>
      <c r="M34" s="204"/>
      <c r="N34" s="206"/>
    </row>
    <row r="35" spans="1:14" ht="14">
      <c r="A35" s="167"/>
      <c r="B35" s="175">
        <f>IF('P6'!F37="","",'P6'!F37)</f>
        <v>35</v>
      </c>
      <c r="C35" s="176" t="str">
        <f>IF('P6'!I37="","",'P6'!I37)</f>
        <v>Dag Rønnevik</v>
      </c>
      <c r="D35" s="199">
        <v>6.08</v>
      </c>
      <c r="E35" s="199" t="s">
        <v>153</v>
      </c>
      <c r="F35" s="200" t="s">
        <v>153</v>
      </c>
      <c r="G35" s="201">
        <f>IF(MAX(D35,E35,F35)&gt;0,MAX(D35,E35,F35),"")</f>
        <v>6.08</v>
      </c>
      <c r="H35" s="199">
        <v>11.67</v>
      </c>
      <c r="I35" s="199">
        <v>10.65</v>
      </c>
      <c r="J35" s="200">
        <v>10.5</v>
      </c>
      <c r="K35" s="201">
        <f>IF(MAX(H35,I35,J35)&gt;0,MAX(H35,I35,J35),"")</f>
        <v>11.67</v>
      </c>
      <c r="L35" s="199">
        <v>9.2100000000000009</v>
      </c>
      <c r="M35" s="200">
        <v>9.01</v>
      </c>
      <c r="N35" s="202">
        <f>IF(MIN(L35,M35)&gt;0,MIN(L35,M35),"")</f>
        <v>9.01</v>
      </c>
    </row>
    <row r="36" spans="1:14" ht="14">
      <c r="A36" s="167"/>
      <c r="B36" s="180"/>
      <c r="C36" s="181" t="str">
        <f>IF('P6'!J37="","",'P6'!J37)</f>
        <v>Trysvær VK</v>
      </c>
      <c r="D36" s="169"/>
      <c r="E36" s="169"/>
      <c r="F36" s="207"/>
      <c r="G36" s="208"/>
      <c r="H36" s="169"/>
      <c r="I36" s="169"/>
      <c r="J36" s="207"/>
      <c r="K36" s="208"/>
      <c r="L36" s="169"/>
      <c r="M36" s="207"/>
      <c r="N36" s="209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N36"/>
  <sheetViews>
    <sheetView tabSelected="1" workbookViewId="0">
      <selection activeCell="R26" sqref="R26"/>
    </sheetView>
  </sheetViews>
  <sheetFormatPr baseColWidth="10" defaultColWidth="14.5" defaultRowHeight="15" customHeight="1"/>
  <cols>
    <col min="1" max="1" width="6.6640625" customWidth="1"/>
    <col min="3" max="3" width="27" customWidth="1"/>
    <col min="4" max="14" width="7.33203125" customWidth="1"/>
  </cols>
  <sheetData>
    <row r="1" spans="1:14" ht="15" customHeight="1">
      <c r="A1" s="286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" customHeight="1">
      <c r="A2" s="128"/>
      <c r="B2" s="163" t="s">
        <v>237</v>
      </c>
      <c r="C2" s="213" t="s">
        <v>248</v>
      </c>
      <c r="D2" s="213"/>
      <c r="E2" s="213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6">
      <c r="A3" s="288" t="s">
        <v>6</v>
      </c>
      <c r="B3" s="245"/>
      <c r="C3" s="289" t="str">
        <f>IF('P1'!K5&gt;0,'P1'!K5,"")</f>
        <v>Nidelv IL</v>
      </c>
      <c r="D3" s="245"/>
      <c r="E3" s="164" t="s">
        <v>8</v>
      </c>
      <c r="F3" s="290" t="str">
        <f>IF('P1'!P5&gt;0,'P1'!P5,"")</f>
        <v>Ranheimshallen</v>
      </c>
      <c r="G3" s="245"/>
      <c r="H3" s="245"/>
      <c r="I3" s="245"/>
      <c r="J3" s="165" t="s">
        <v>10</v>
      </c>
      <c r="K3" s="291">
        <v>45186</v>
      </c>
      <c r="L3" s="245"/>
      <c r="M3" s="165" t="s">
        <v>11</v>
      </c>
      <c r="N3" s="166">
        <v>7</v>
      </c>
    </row>
    <row r="4" spans="1:14" ht="14">
      <c r="A4" s="128"/>
      <c r="B4" s="292" t="s">
        <v>249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>
      <c r="A5" s="167"/>
      <c r="B5" s="168" t="s">
        <v>239</v>
      </c>
      <c r="C5" s="169" t="s">
        <v>21</v>
      </c>
      <c r="D5" s="283" t="s">
        <v>240</v>
      </c>
      <c r="E5" s="277"/>
      <c r="F5" s="277"/>
      <c r="G5" s="278"/>
      <c r="H5" s="284" t="s">
        <v>29</v>
      </c>
      <c r="I5" s="277"/>
      <c r="J5" s="277"/>
      <c r="K5" s="278"/>
      <c r="L5" s="285" t="s">
        <v>241</v>
      </c>
      <c r="M5" s="277"/>
      <c r="N5" s="278"/>
    </row>
    <row r="6" spans="1:14" ht="14">
      <c r="A6" s="167"/>
      <c r="B6" s="170" t="s">
        <v>32</v>
      </c>
      <c r="C6" s="170" t="s">
        <v>71</v>
      </c>
      <c r="D6" s="171">
        <v>1</v>
      </c>
      <c r="E6" s="171">
        <v>2</v>
      </c>
      <c r="F6" s="172">
        <v>3</v>
      </c>
      <c r="G6" s="173" t="s">
        <v>242</v>
      </c>
      <c r="H6" s="171">
        <v>1</v>
      </c>
      <c r="I6" s="171">
        <v>2</v>
      </c>
      <c r="J6" s="172">
        <v>3</v>
      </c>
      <c r="K6" s="173" t="s">
        <v>242</v>
      </c>
      <c r="L6" s="171">
        <v>1</v>
      </c>
      <c r="M6" s="172">
        <v>2</v>
      </c>
      <c r="N6" s="174" t="s">
        <v>242</v>
      </c>
    </row>
    <row r="7" spans="1:14" ht="14">
      <c r="A7" s="167"/>
      <c r="B7" s="175" t="str">
        <f>IF('P7'!F9="","",'P7'!F9)</f>
        <v>24-34</v>
      </c>
      <c r="C7" s="176" t="str">
        <f>IF('P7'!I9="","",'P7'!I9)</f>
        <v>Sarah O. H. Øvsthus</v>
      </c>
      <c r="D7" s="199">
        <v>7.81</v>
      </c>
      <c r="E7" s="199">
        <v>7.4</v>
      </c>
      <c r="F7" s="200">
        <v>7.35</v>
      </c>
      <c r="G7" s="202">
        <f>IF(MAX(D7,E7,F7)&gt;0,MAX(D7,E7,F7),"")</f>
        <v>7.81</v>
      </c>
      <c r="H7" s="199">
        <v>12.53</v>
      </c>
      <c r="I7" s="199">
        <v>11.02</v>
      </c>
      <c r="J7" s="200">
        <v>12.36</v>
      </c>
      <c r="K7" s="202">
        <f>IF(MAX(H7,I7,J7)&gt;0,MAX(H7,I7,J7),"")</f>
        <v>12.53</v>
      </c>
      <c r="L7" s="199">
        <v>6.6</v>
      </c>
      <c r="M7" s="200">
        <v>6.72</v>
      </c>
      <c r="N7" s="202">
        <f>IF(MIN(L7,M7)&gt;0,MIN(L7,M7),"")</f>
        <v>6.6</v>
      </c>
    </row>
    <row r="8" spans="1:14" ht="14">
      <c r="A8" s="167"/>
      <c r="B8" s="180"/>
      <c r="C8" s="181" t="str">
        <f>IF('P7'!J9="","",'P7'!J9)</f>
        <v>AK Bjørgvin</v>
      </c>
      <c r="D8" s="203"/>
      <c r="E8" s="203"/>
      <c r="F8" s="204"/>
      <c r="G8" s="214"/>
      <c r="H8" s="203"/>
      <c r="I8" s="203"/>
      <c r="J8" s="204"/>
      <c r="K8" s="214"/>
      <c r="L8" s="203"/>
      <c r="M8" s="204"/>
      <c r="N8" s="206"/>
    </row>
    <row r="9" spans="1:14" ht="14">
      <c r="A9" s="167"/>
      <c r="B9" s="175" t="str">
        <f>IF('P7'!F11="","",'P7'!F11)</f>
        <v>24-34</v>
      </c>
      <c r="C9" s="176" t="str">
        <f>IF('P7'!I11="","",'P7'!I11)</f>
        <v xml:space="preserve">Caroline Røsbø </v>
      </c>
      <c r="D9" s="199">
        <v>6.34</v>
      </c>
      <c r="E9" s="199">
        <v>6.33</v>
      </c>
      <c r="F9" s="200">
        <v>6.64</v>
      </c>
      <c r="G9" s="202">
        <f>IF(MAX(D9,E9,F9)&gt;0,MAX(D9,E9,F9),"")</f>
        <v>6.64</v>
      </c>
      <c r="H9" s="199">
        <v>11.53</v>
      </c>
      <c r="I9" s="199">
        <v>11.5</v>
      </c>
      <c r="J9" s="200">
        <v>11.78</v>
      </c>
      <c r="K9" s="202">
        <f>IF(MAX(H9,I9,J9)&gt;0,MAX(H9,I9,J9),"")</f>
        <v>11.78</v>
      </c>
      <c r="L9" s="199">
        <v>7.56</v>
      </c>
      <c r="M9" s="200">
        <v>7.48</v>
      </c>
      <c r="N9" s="202">
        <f>IF(MIN(L9,M9)&gt;0,MIN(L9,M9),"")</f>
        <v>7.48</v>
      </c>
    </row>
    <row r="10" spans="1:14" ht="14">
      <c r="A10" s="167"/>
      <c r="B10" s="180"/>
      <c r="C10" s="181" t="str">
        <f>IF('P7'!J11="","",'P7'!J11)</f>
        <v>AK Bjørgvin</v>
      </c>
      <c r="D10" s="203"/>
      <c r="E10" s="203"/>
      <c r="F10" s="204"/>
      <c r="G10" s="214"/>
      <c r="H10" s="203"/>
      <c r="I10" s="203"/>
      <c r="J10" s="204"/>
      <c r="K10" s="214"/>
      <c r="L10" s="203"/>
      <c r="M10" s="204"/>
      <c r="N10" s="206"/>
    </row>
    <row r="11" spans="1:14" ht="14">
      <c r="A11" s="167"/>
      <c r="B11" s="175" t="str">
        <f>IF('P7'!F13="","",'P7'!F13)</f>
        <v>24-34</v>
      </c>
      <c r="C11" s="176" t="str">
        <f>IF('P7'!I13="","",'P7'!I13)</f>
        <v xml:space="preserve">Maren Grøndahl </v>
      </c>
      <c r="D11" s="199">
        <v>5.66</v>
      </c>
      <c r="E11" s="199">
        <v>5.72</v>
      </c>
      <c r="F11" s="200">
        <v>5.74</v>
      </c>
      <c r="G11" s="202">
        <f>IF(MAX(D11,E11,F11)&gt;0,MAX(D11,E11,F11),"")</f>
        <v>5.74</v>
      </c>
      <c r="H11" s="199">
        <v>9.14</v>
      </c>
      <c r="I11" s="199">
        <v>9.4</v>
      </c>
      <c r="J11" s="200">
        <v>9.19</v>
      </c>
      <c r="K11" s="202">
        <f>IF(MAX(H11,I11,J11)&gt;0,MAX(H11,I11,J11),"")</f>
        <v>9.4</v>
      </c>
      <c r="L11" s="199">
        <v>7.76</v>
      </c>
      <c r="M11" s="200">
        <v>7.76</v>
      </c>
      <c r="N11" s="202">
        <f>IF(MIN(L11,M11)&gt;0,MIN(L11,M11),"")</f>
        <v>7.76</v>
      </c>
    </row>
    <row r="12" spans="1:14" ht="14">
      <c r="A12" s="167"/>
      <c r="B12" s="180"/>
      <c r="C12" s="181" t="str">
        <f>IF('P7'!J13="","",'P7'!J13)</f>
        <v>Bryggen AK</v>
      </c>
      <c r="D12" s="203"/>
      <c r="E12" s="203"/>
      <c r="F12" s="204"/>
      <c r="G12" s="214"/>
      <c r="H12" s="203"/>
      <c r="I12" s="203"/>
      <c r="J12" s="204"/>
      <c r="K12" s="214"/>
      <c r="L12" s="203"/>
      <c r="M12" s="204"/>
      <c r="N12" s="206"/>
    </row>
    <row r="13" spans="1:14" ht="14">
      <c r="A13" s="167"/>
      <c r="B13" s="175" t="str">
        <f>IF('P7'!F15="","",'P7'!F15)</f>
        <v>24-34</v>
      </c>
      <c r="C13" s="176" t="str">
        <f>IF('P7'!I15="","",'P7'!I15)</f>
        <v>Kaia Arnøy Høyheim</v>
      </c>
      <c r="D13" s="199">
        <v>6.42</v>
      </c>
      <c r="E13" s="199">
        <v>6.7</v>
      </c>
      <c r="F13" s="200">
        <v>6.47</v>
      </c>
      <c r="G13" s="202">
        <f>IF(MAX(D13,E13,F13)&gt;0,MAX(D13,E13,F13),"")</f>
        <v>6.7</v>
      </c>
      <c r="H13" s="199">
        <v>10.29</v>
      </c>
      <c r="I13" s="199">
        <v>7.34</v>
      </c>
      <c r="J13" s="200">
        <v>10.89</v>
      </c>
      <c r="K13" s="202">
        <f>IF(MAX(H13,I13,J13)&gt;0,MAX(H13,I13,J13),"")</f>
        <v>10.89</v>
      </c>
      <c r="L13" s="199">
        <v>7.79</v>
      </c>
      <c r="M13" s="200">
        <v>7.68</v>
      </c>
      <c r="N13" s="202">
        <f>IF(MIN(L13,M13)&gt;0,MIN(L13,M13),"")</f>
        <v>7.68</v>
      </c>
    </row>
    <row r="14" spans="1:14" ht="14">
      <c r="A14" s="167"/>
      <c r="B14" s="180"/>
      <c r="C14" s="181" t="str">
        <f>IF('P7'!J15="","",'P7'!J15)</f>
        <v>Bryggen AK</v>
      </c>
      <c r="D14" s="203"/>
      <c r="E14" s="203"/>
      <c r="F14" s="204"/>
      <c r="G14" s="214"/>
      <c r="H14" s="203"/>
      <c r="I14" s="203"/>
      <c r="J14" s="204"/>
      <c r="K14" s="214"/>
      <c r="L14" s="203"/>
      <c r="M14" s="204"/>
      <c r="N14" s="206"/>
    </row>
    <row r="15" spans="1:14" ht="14">
      <c r="A15" s="167"/>
      <c r="B15" s="175" t="str">
        <f>IF('P7'!F17="","",'P7'!F17)</f>
        <v>24-34</v>
      </c>
      <c r="C15" s="176" t="str">
        <f>IF('P7'!I17="","",'P7'!I17)</f>
        <v>Rebecca Tao Jacobsen</v>
      </c>
      <c r="D15" s="199">
        <v>7.23</v>
      </c>
      <c r="E15" s="199">
        <v>7.34</v>
      </c>
      <c r="F15" s="200">
        <v>7.3</v>
      </c>
      <c r="G15" s="202">
        <f>IF(MAX(D15,E15,F15)&gt;0,MAX(D15,E15,F15),"")</f>
        <v>7.34</v>
      </c>
      <c r="H15" s="199">
        <v>10.15</v>
      </c>
      <c r="I15" s="199">
        <v>10.43</v>
      </c>
      <c r="J15" s="200">
        <v>9.7899999999999991</v>
      </c>
      <c r="K15" s="202">
        <f>IF(MAX(H15,I15,J15)&gt;0,MAX(H15,I15,J15),"")</f>
        <v>10.43</v>
      </c>
      <c r="L15" s="199">
        <v>6.78</v>
      </c>
      <c r="M15" s="200" t="s">
        <v>153</v>
      </c>
      <c r="N15" s="202">
        <f>IF(MIN(L15,M15)&gt;0,MIN(L15,M15),"")</f>
        <v>6.78</v>
      </c>
    </row>
    <row r="16" spans="1:14" ht="14">
      <c r="A16" s="167"/>
      <c r="B16" s="180"/>
      <c r="C16" s="181" t="str">
        <f>IF('P7'!J17="","",'P7'!J17)</f>
        <v>Larvik AK</v>
      </c>
      <c r="D16" s="203"/>
      <c r="E16" s="203"/>
      <c r="F16" s="204"/>
      <c r="G16" s="214"/>
      <c r="H16" s="203"/>
      <c r="I16" s="203"/>
      <c r="J16" s="204"/>
      <c r="K16" s="214"/>
      <c r="L16" s="203"/>
      <c r="M16" s="204"/>
      <c r="N16" s="206"/>
    </row>
    <row r="17" spans="1:14" ht="14">
      <c r="A17" s="167"/>
      <c r="B17" s="175" t="str">
        <f>IF('P7'!F19="","",'P7'!F19)</f>
        <v/>
      </c>
      <c r="C17" s="176" t="str">
        <f>IF('P7'!I19="","",'P7'!I19)</f>
        <v/>
      </c>
      <c r="D17" s="199"/>
      <c r="E17" s="199"/>
      <c r="F17" s="200"/>
      <c r="G17" s="202" t="str">
        <f>IF(MAX(D17,E17,F17)&gt;0,MAX(D17,E17,F17),"")</f>
        <v/>
      </c>
      <c r="H17" s="199"/>
      <c r="I17" s="199"/>
      <c r="J17" s="200"/>
      <c r="K17" s="202" t="str">
        <f>IF(MAX(H17,I17,J17)&gt;0,MAX(H17,I17,J17),"")</f>
        <v/>
      </c>
      <c r="L17" s="199"/>
      <c r="M17" s="200"/>
      <c r="N17" s="202" t="str">
        <f>IF(MIN(L17,M17)&gt;0,MIN(L17,M17),"")</f>
        <v/>
      </c>
    </row>
    <row r="18" spans="1:14" ht="14">
      <c r="A18" s="167"/>
      <c r="B18" s="180"/>
      <c r="C18" s="181" t="str">
        <f>IF('P7'!J19="","",'P7'!J19)</f>
        <v/>
      </c>
      <c r="D18" s="203"/>
      <c r="E18" s="203"/>
      <c r="F18" s="204"/>
      <c r="G18" s="214"/>
      <c r="H18" s="203"/>
      <c r="I18" s="203"/>
      <c r="J18" s="204"/>
      <c r="K18" s="214"/>
      <c r="L18" s="203"/>
      <c r="M18" s="204"/>
      <c r="N18" s="206"/>
    </row>
    <row r="19" spans="1:14" ht="14">
      <c r="A19" s="167"/>
      <c r="B19" s="175" t="str">
        <f>IF('P7'!F21="","",'P7'!F21)</f>
        <v/>
      </c>
      <c r="C19" s="176" t="str">
        <f>IF('P7'!I21="","",'P7'!I21)</f>
        <v/>
      </c>
      <c r="D19" s="199"/>
      <c r="E19" s="199"/>
      <c r="F19" s="200"/>
      <c r="G19" s="202" t="str">
        <f>IF(MAX(D19,E19,F19)&gt;0,MAX(D19,E19,F19),"")</f>
        <v/>
      </c>
      <c r="H19" s="199"/>
      <c r="I19" s="199"/>
      <c r="J19" s="200"/>
      <c r="K19" s="202" t="str">
        <f>IF(MAX(H19,I19,J19)&gt;0,MAX(H19,I19,J19),"")</f>
        <v/>
      </c>
      <c r="L19" s="199"/>
      <c r="M19" s="200"/>
      <c r="N19" s="202" t="str">
        <f>IF(MIN(L19,M19)&gt;0,MIN(L19,M19),"")</f>
        <v/>
      </c>
    </row>
    <row r="20" spans="1:14" ht="14">
      <c r="A20" s="167"/>
      <c r="B20" s="180"/>
      <c r="C20" s="181" t="str">
        <f>IF('P7'!J21="","",'P7'!J21)</f>
        <v/>
      </c>
      <c r="D20" s="203"/>
      <c r="E20" s="203"/>
      <c r="F20" s="204"/>
      <c r="G20" s="214"/>
      <c r="H20" s="203"/>
      <c r="I20" s="203"/>
      <c r="J20" s="204"/>
      <c r="K20" s="214"/>
      <c r="L20" s="203"/>
      <c r="M20" s="204"/>
      <c r="N20" s="206"/>
    </row>
    <row r="21" spans="1:14" ht="14">
      <c r="A21" s="167"/>
      <c r="B21" s="175" t="str">
        <f>IF('P7'!F23="","",'P7'!F23)</f>
        <v>24-34</v>
      </c>
      <c r="C21" s="176" t="str">
        <f>IF('P7'!I23="","",'P7'!I23)</f>
        <v>Sarah Mari Sande</v>
      </c>
      <c r="D21" s="199">
        <v>5.18</v>
      </c>
      <c r="E21" s="199">
        <v>5.25</v>
      </c>
      <c r="F21" s="200">
        <v>5.41</v>
      </c>
      <c r="G21" s="202">
        <f>IF(MAX(D21,E21,F21)&gt;0,MAX(D21,E21,F21),"")</f>
        <v>5.41</v>
      </c>
      <c r="H21" s="199">
        <v>5.59</v>
      </c>
      <c r="I21" s="199">
        <v>3.8</v>
      </c>
      <c r="J21" s="200">
        <v>7.81</v>
      </c>
      <c r="K21" s="202">
        <f>IF(MAX(H21,I21,J21)&gt;0,MAX(H21,I21,J21),"")</f>
        <v>7.81</v>
      </c>
      <c r="L21" s="199">
        <v>8.49</v>
      </c>
      <c r="M21" s="200">
        <v>8.4600000000000009</v>
      </c>
      <c r="N21" s="202">
        <f>IF(MIN(L21,M21)&gt;0,MIN(L21,M21),"")</f>
        <v>8.4600000000000009</v>
      </c>
    </row>
    <row r="22" spans="1:14" ht="14">
      <c r="A22" s="167"/>
      <c r="B22" s="180"/>
      <c r="C22" s="181" t="str">
        <f>IF('P7'!J23="","",'P7'!J23)</f>
        <v>Trondheim AK</v>
      </c>
      <c r="D22" s="203"/>
      <c r="E22" s="203"/>
      <c r="F22" s="204"/>
      <c r="G22" s="214"/>
      <c r="H22" s="203"/>
      <c r="I22" s="203"/>
      <c r="J22" s="204"/>
      <c r="K22" s="214"/>
      <c r="L22" s="203"/>
      <c r="M22" s="204"/>
      <c r="N22" s="206"/>
    </row>
    <row r="23" spans="1:14" ht="14">
      <c r="A23" s="167"/>
      <c r="B23" s="175" t="str">
        <f>IF('P7'!F25="","",'P7'!F25)</f>
        <v>24-34</v>
      </c>
      <c r="C23" s="176" t="str">
        <f>IF('P7'!I25="","",'P7'!I25)</f>
        <v>Julie Alexandra Klæboe</v>
      </c>
      <c r="D23" s="199">
        <v>5.22</v>
      </c>
      <c r="E23" s="199">
        <v>5.52</v>
      </c>
      <c r="F23" s="200">
        <v>5.86</v>
      </c>
      <c r="G23" s="202">
        <f>IF(MAX(D23,E23,F23)&gt;0,MAX(D23,E23,F23),"")</f>
        <v>5.86</v>
      </c>
      <c r="H23" s="199">
        <v>8.41</v>
      </c>
      <c r="I23" s="199">
        <v>9.1</v>
      </c>
      <c r="J23" s="200">
        <v>8.09</v>
      </c>
      <c r="K23" s="202">
        <f>IF(MAX(H23,I23,J23)&gt;0,MAX(H23,I23,J23),"")</f>
        <v>9.1</v>
      </c>
      <c r="L23" s="199">
        <v>8.01</v>
      </c>
      <c r="M23" s="200">
        <v>8.0500000000000007</v>
      </c>
      <c r="N23" s="202">
        <f>IF(MIN(L23,M23)&gt;0,MIN(L23,M23),"")</f>
        <v>8.01</v>
      </c>
    </row>
    <row r="24" spans="1:14" ht="14">
      <c r="A24" s="167"/>
      <c r="B24" s="180"/>
      <c r="C24" s="181" t="str">
        <f>IF('P7'!J25="","",'P7'!J25)</f>
        <v>Trondheim AK</v>
      </c>
      <c r="D24" s="203"/>
      <c r="E24" s="203"/>
      <c r="F24" s="204"/>
      <c r="G24" s="214"/>
      <c r="H24" s="203"/>
      <c r="I24" s="203"/>
      <c r="J24" s="204"/>
      <c r="K24" s="214"/>
      <c r="L24" s="203"/>
      <c r="M24" s="204"/>
      <c r="N24" s="206"/>
    </row>
    <row r="25" spans="1:14" ht="14">
      <c r="A25" s="167"/>
      <c r="B25" s="175" t="str">
        <f>IF('P7'!F27="","",'P7'!F27)</f>
        <v>24-34</v>
      </c>
      <c r="C25" s="176" t="str">
        <f>IF('P7'!I27="","",'P7'!I27)</f>
        <v>Lone E. H. Kalland</v>
      </c>
      <c r="D25" s="199">
        <v>7.1</v>
      </c>
      <c r="E25" s="199">
        <v>6.86</v>
      </c>
      <c r="F25" s="200"/>
      <c r="G25" s="202">
        <f>IF(MAX(D25,E25,F25)&gt;0,MAX(D25,E25,F25),"")</f>
        <v>7.1</v>
      </c>
      <c r="H25" s="199">
        <v>10.18</v>
      </c>
      <c r="I25" s="199">
        <v>8.57</v>
      </c>
      <c r="J25" s="200">
        <v>9.2200000000000006</v>
      </c>
      <c r="K25" s="202">
        <f>IF(MAX(H25,I25,J25)&gt;0,MAX(H25,I25,J25),"")</f>
        <v>10.18</v>
      </c>
      <c r="L25" s="199">
        <v>7.6</v>
      </c>
      <c r="M25" s="200">
        <v>7.59</v>
      </c>
      <c r="N25" s="202">
        <f>IF(MIN(L25,M25)&gt;0,MIN(L25,M25),"")</f>
        <v>7.59</v>
      </c>
    </row>
    <row r="26" spans="1:14" ht="14">
      <c r="A26" s="167"/>
      <c r="B26" s="180"/>
      <c r="C26" s="181" t="str">
        <f>IF('P7'!J27="","",'P7'!J27)</f>
        <v>Tambarskjelvar IL</v>
      </c>
      <c r="D26" s="203"/>
      <c r="E26" s="203"/>
      <c r="F26" s="204"/>
      <c r="G26" s="214"/>
      <c r="H26" s="203"/>
      <c r="I26" s="203"/>
      <c r="J26" s="204"/>
      <c r="K26" s="214"/>
      <c r="L26" s="203"/>
      <c r="M26" s="204"/>
      <c r="N26" s="206"/>
    </row>
    <row r="27" spans="1:14" ht="14">
      <c r="A27" s="167"/>
      <c r="B27" s="175">
        <f>IF('P7'!F29="","",'P7'!F29)</f>
        <v>35</v>
      </c>
      <c r="C27" s="176" t="str">
        <f>IF('P7'!I29="","",'P7'!I29)</f>
        <v>Elisabeth B. Settem</v>
      </c>
      <c r="D27" s="199">
        <v>5.58</v>
      </c>
      <c r="E27" s="199">
        <v>5.78</v>
      </c>
      <c r="F27" s="200">
        <v>5.79</v>
      </c>
      <c r="G27" s="202">
        <f>IF(MAX(D27,E27,F27)&gt;0,MAX(D27,E27,F27),"")</f>
        <v>5.79</v>
      </c>
      <c r="H27" s="199">
        <v>5.63</v>
      </c>
      <c r="I27" s="199">
        <v>9.48</v>
      </c>
      <c r="J27" s="200">
        <v>9.94</v>
      </c>
      <c r="K27" s="202">
        <f>IF(MAX(H27,I27,J27)&gt;0,MAX(H27,I27,J27),"")</f>
        <v>9.94</v>
      </c>
      <c r="L27" s="199">
        <v>7.75</v>
      </c>
      <c r="M27" s="200">
        <v>7.79</v>
      </c>
      <c r="N27" s="202">
        <f>IF(MIN(L27,M27)&gt;0,MIN(L27,M27),"")</f>
        <v>7.75</v>
      </c>
    </row>
    <row r="28" spans="1:14" ht="14">
      <c r="A28" s="167"/>
      <c r="B28" s="180"/>
      <c r="C28" s="181" t="str">
        <f>IF('P7'!J29="","",'P7'!J29)</f>
        <v>Trondheim AK</v>
      </c>
      <c r="D28" s="203"/>
      <c r="E28" s="203"/>
      <c r="F28" s="204"/>
      <c r="G28" s="214"/>
      <c r="H28" s="203"/>
      <c r="I28" s="203"/>
      <c r="J28" s="204"/>
      <c r="K28" s="214"/>
      <c r="L28" s="203"/>
      <c r="M28" s="204"/>
      <c r="N28" s="206"/>
    </row>
    <row r="29" spans="1:14" ht="14">
      <c r="A29" s="167"/>
      <c r="B29" s="175">
        <f>IF('P7'!F31="","",'P7'!F31)</f>
        <v>35</v>
      </c>
      <c r="C29" s="176" t="str">
        <f>IF('P7'!I31="","",'P7'!I31)</f>
        <v>Marianne Hasfjord</v>
      </c>
      <c r="D29" s="199">
        <v>6.36</v>
      </c>
      <c r="E29" s="199">
        <v>6.6</v>
      </c>
      <c r="F29" s="200">
        <v>6.59</v>
      </c>
      <c r="G29" s="202">
        <f>IF(MAX(D29,E29,F29)&gt;0,MAX(D29,E29,F29),"")</f>
        <v>6.6</v>
      </c>
      <c r="H29" s="199">
        <v>12.15</v>
      </c>
      <c r="I29" s="199">
        <v>12.21</v>
      </c>
      <c r="J29" s="200">
        <v>11.33</v>
      </c>
      <c r="K29" s="202">
        <f>IF(MAX(H29,I29,J29)&gt;0,MAX(H29,I29,J29),"")</f>
        <v>12.21</v>
      </c>
      <c r="L29" s="199">
        <v>7.37</v>
      </c>
      <c r="M29" s="200">
        <v>7.33</v>
      </c>
      <c r="N29" s="202">
        <f>IF(MIN(L29,M29)&gt;0,MIN(L29,M29),"")</f>
        <v>7.33</v>
      </c>
    </row>
    <row r="30" spans="1:14" ht="14">
      <c r="A30" s="167"/>
      <c r="B30" s="180"/>
      <c r="C30" s="181" t="str">
        <f>IF('P7'!J31="","",'P7'!J31)</f>
        <v>AK Bjørgvin</v>
      </c>
      <c r="D30" s="203"/>
      <c r="E30" s="203"/>
      <c r="F30" s="204"/>
      <c r="G30" s="214"/>
      <c r="H30" s="203"/>
      <c r="I30" s="203"/>
      <c r="J30" s="204"/>
      <c r="K30" s="214"/>
      <c r="L30" s="203"/>
      <c r="M30" s="204"/>
      <c r="N30" s="206"/>
    </row>
    <row r="31" spans="1:14" ht="14">
      <c r="A31" s="167"/>
      <c r="B31" s="175">
        <f>IF('P7'!F33="","",'P7'!F33)</f>
        <v>35</v>
      </c>
      <c r="C31" s="176" t="str">
        <f>IF('P7'!I33="","",'P7'!I33)</f>
        <v>Monika Zakrzewska</v>
      </c>
      <c r="D31" s="199">
        <v>4.8600000000000003</v>
      </c>
      <c r="E31" s="199" t="s">
        <v>153</v>
      </c>
      <c r="F31" s="200" t="s">
        <v>153</v>
      </c>
      <c r="G31" s="202">
        <f>IF(MAX(D31,E31,F31)&gt;0,MAX(D31,E31,F31),"")</f>
        <v>4.8600000000000003</v>
      </c>
      <c r="H31" s="199">
        <v>9.6199999999999992</v>
      </c>
      <c r="I31" s="199">
        <v>8.67</v>
      </c>
      <c r="J31" s="200">
        <v>9.92</v>
      </c>
      <c r="K31" s="202">
        <f>IF(MAX(H31,I31,J31)&gt;0,MAX(H31,I31,J31),"")</f>
        <v>9.92</v>
      </c>
      <c r="L31" s="199">
        <v>9.59</v>
      </c>
      <c r="M31" s="200" t="s">
        <v>153</v>
      </c>
      <c r="N31" s="202">
        <f>IF(MIN(L31,M31)&gt;0,MIN(L31,M31),"")</f>
        <v>9.59</v>
      </c>
    </row>
    <row r="32" spans="1:14" ht="14">
      <c r="A32" s="167"/>
      <c r="B32" s="180"/>
      <c r="C32" s="181" t="str">
        <f>IF('P7'!J33="","",'P7'!J33)</f>
        <v>Tysvær VK</v>
      </c>
      <c r="D32" s="203"/>
      <c r="E32" s="203"/>
      <c r="F32" s="204"/>
      <c r="G32" s="214"/>
      <c r="H32" s="169"/>
      <c r="I32" s="169"/>
      <c r="J32" s="207"/>
      <c r="K32" s="208"/>
      <c r="L32" s="169"/>
      <c r="M32" s="207"/>
      <c r="N32" s="209"/>
    </row>
    <row r="33" spans="1:14" ht="14">
      <c r="A33" s="167"/>
      <c r="B33" s="175" t="str">
        <f>IF('P7'!F35="","",'P7'!F35)</f>
        <v/>
      </c>
      <c r="C33" s="176" t="str">
        <f>IF('P7'!I35="","",'P7'!I35)</f>
        <v/>
      </c>
      <c r="D33" s="210"/>
      <c r="E33" s="210"/>
      <c r="F33" s="200"/>
      <c r="G33" s="202" t="str">
        <f>IF(MAX(D33,E33,F33)&gt;0,MAX(D33,E33,F33),"")</f>
        <v/>
      </c>
      <c r="H33" s="210"/>
      <c r="I33" s="210"/>
      <c r="J33" s="211"/>
      <c r="K33" s="212" t="str">
        <f>IF(MAX(H33,I33,J33)&gt;0,MAX(H33,I33,J33),"")</f>
        <v/>
      </c>
      <c r="L33" s="210"/>
      <c r="M33" s="211"/>
      <c r="N33" s="212" t="str">
        <f>IF(MIN(L33,M33)&gt;0,MIN(L33,M33),"")</f>
        <v/>
      </c>
    </row>
    <row r="34" spans="1:14" ht="14">
      <c r="A34" s="167"/>
      <c r="B34" s="180"/>
      <c r="C34" s="181" t="str">
        <f>IF('P7'!J35="","",'P7'!J35)</f>
        <v/>
      </c>
      <c r="D34" s="169"/>
      <c r="E34" s="169"/>
      <c r="F34" s="204"/>
      <c r="G34" s="214"/>
      <c r="H34" s="169"/>
      <c r="I34" s="169"/>
      <c r="J34" s="207"/>
      <c r="K34" s="208"/>
      <c r="L34" s="169"/>
      <c r="M34" s="207"/>
      <c r="N34" s="209"/>
    </row>
    <row r="35" spans="1:14" ht="14">
      <c r="A35" s="167"/>
      <c r="B35" s="175" t="str">
        <f>IF('P7'!F37="","",'P7'!F37)</f>
        <v/>
      </c>
      <c r="C35" s="176" t="str">
        <f>IF('P7'!I37="","",'P7'!I37)</f>
        <v/>
      </c>
      <c r="D35" s="210"/>
      <c r="E35" s="210"/>
      <c r="F35" s="200"/>
      <c r="G35" s="202" t="str">
        <f>IF(MAX(D35,E35,F35)&gt;0,MAX(D35,E35,F35),"")</f>
        <v/>
      </c>
      <c r="H35" s="210"/>
      <c r="I35" s="210"/>
      <c r="J35" s="211"/>
      <c r="K35" s="212" t="str">
        <f>IF(MAX(H35,I35,J35)&gt;0,MAX(H35,I35,J35),"")</f>
        <v/>
      </c>
      <c r="L35" s="210"/>
      <c r="M35" s="211"/>
      <c r="N35" s="212" t="str">
        <f>IF(MIN(L35,M35)&gt;0,MIN(L35,M35),"")</f>
        <v/>
      </c>
    </row>
    <row r="36" spans="1:14" ht="14">
      <c r="A36" s="167"/>
      <c r="B36" s="180"/>
      <c r="C36" s="181" t="str">
        <f>IF('P7'!J37="","",'P7'!J37)</f>
        <v/>
      </c>
      <c r="D36" s="169"/>
      <c r="E36" s="169"/>
      <c r="F36" s="207"/>
      <c r="G36" s="214"/>
      <c r="H36" s="169"/>
      <c r="I36" s="169"/>
      <c r="J36" s="207"/>
      <c r="K36" s="208"/>
      <c r="L36" s="169"/>
      <c r="M36" s="207"/>
      <c r="N36" s="209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00"/>
  <sheetViews>
    <sheetView workbookViewId="0"/>
  </sheetViews>
  <sheetFormatPr baseColWidth="10" defaultColWidth="14.5" defaultRowHeight="15" customHeight="1"/>
  <cols>
    <col min="1" max="1" width="11.33203125" customWidth="1"/>
    <col min="2" max="2" width="11.6640625" customWidth="1"/>
    <col min="3" max="3" width="12.33203125" customWidth="1"/>
    <col min="4" max="26" width="9.1640625" customWidth="1"/>
  </cols>
  <sheetData>
    <row r="1" spans="1:3" ht="12.75" customHeight="1">
      <c r="A1" s="293" t="s">
        <v>250</v>
      </c>
      <c r="B1" s="245"/>
      <c r="C1" s="245"/>
    </row>
    <row r="2" spans="1:3" ht="12.75" customHeight="1">
      <c r="A2" s="215" t="s">
        <v>44</v>
      </c>
      <c r="B2" s="216" t="s">
        <v>251</v>
      </c>
      <c r="C2" s="217" t="s">
        <v>252</v>
      </c>
    </row>
    <row r="3" spans="1:3" ht="12.75" customHeight="1">
      <c r="A3" s="218">
        <v>30</v>
      </c>
      <c r="B3" s="216">
        <v>1</v>
      </c>
      <c r="C3" s="215">
        <v>1</v>
      </c>
    </row>
    <row r="4" spans="1:3" ht="12.75" customHeight="1">
      <c r="A4" s="218">
        <v>31</v>
      </c>
      <c r="B4" s="216">
        <v>1.016</v>
      </c>
      <c r="C4" s="216">
        <v>1.016</v>
      </c>
    </row>
    <row r="5" spans="1:3" ht="12.75" customHeight="1">
      <c r="A5" s="218">
        <v>32</v>
      </c>
      <c r="B5" s="216">
        <v>1.0309999999999999</v>
      </c>
      <c r="C5" s="216">
        <v>1.0169999999999999</v>
      </c>
    </row>
    <row r="6" spans="1:3" ht="12.75" customHeight="1">
      <c r="A6" s="218">
        <v>33</v>
      </c>
      <c r="B6" s="216">
        <v>1.046</v>
      </c>
      <c r="C6" s="216">
        <v>1.046</v>
      </c>
    </row>
    <row r="7" spans="1:3" ht="12.75" customHeight="1">
      <c r="A7" s="218">
        <v>34</v>
      </c>
      <c r="B7" s="216">
        <v>1.0589999999999999</v>
      </c>
      <c r="C7" s="216">
        <v>1.0589999999999999</v>
      </c>
    </row>
    <row r="8" spans="1:3" ht="12.75" customHeight="1">
      <c r="A8" s="218">
        <v>35</v>
      </c>
      <c r="B8" s="216">
        <v>1.0720000000000001</v>
      </c>
      <c r="C8" s="216">
        <v>1.0720000000000001</v>
      </c>
    </row>
    <row r="9" spans="1:3" ht="12.75" customHeight="1">
      <c r="A9" s="218">
        <v>36</v>
      </c>
      <c r="B9" s="216">
        <v>1.083</v>
      </c>
      <c r="C9" s="216">
        <v>1.0840000000000001</v>
      </c>
    </row>
    <row r="10" spans="1:3" ht="12.75" customHeight="1">
      <c r="A10" s="218">
        <v>37</v>
      </c>
      <c r="B10" s="216">
        <v>1.0960000000000001</v>
      </c>
      <c r="C10" s="216">
        <v>1.097</v>
      </c>
    </row>
    <row r="11" spans="1:3" ht="12.75" customHeight="1">
      <c r="A11" s="218">
        <v>38</v>
      </c>
      <c r="B11" s="216">
        <v>1.109</v>
      </c>
      <c r="C11" s="216">
        <v>1.1100000000000001</v>
      </c>
    </row>
    <row r="12" spans="1:3" ht="12.75" customHeight="1">
      <c r="A12" s="218">
        <v>39</v>
      </c>
      <c r="B12" s="216">
        <v>1.1220000000000001</v>
      </c>
      <c r="C12" s="216">
        <v>1.1240000000000001</v>
      </c>
    </row>
    <row r="13" spans="1:3" ht="12.75" customHeight="1">
      <c r="A13" s="218">
        <v>40</v>
      </c>
      <c r="B13" s="216">
        <v>1.135</v>
      </c>
      <c r="C13" s="216">
        <v>1.1379999999999999</v>
      </c>
    </row>
    <row r="14" spans="1:3" ht="12.75" customHeight="1">
      <c r="A14" s="218">
        <v>41</v>
      </c>
      <c r="B14" s="216">
        <v>1.149</v>
      </c>
      <c r="C14" s="216">
        <v>1.153</v>
      </c>
    </row>
    <row r="15" spans="1:3" ht="12.75" customHeight="1">
      <c r="A15" s="218">
        <v>42</v>
      </c>
      <c r="B15" s="216">
        <v>1.1619999999999999</v>
      </c>
      <c r="C15" s="216">
        <v>1.17</v>
      </c>
    </row>
    <row r="16" spans="1:3" ht="12.75" customHeight="1">
      <c r="A16" s="218">
        <v>43</v>
      </c>
      <c r="B16" s="216">
        <v>1.1759999999999999</v>
      </c>
      <c r="C16" s="216">
        <v>1.1870000000000001</v>
      </c>
    </row>
    <row r="17" spans="1:3" ht="12.75" customHeight="1">
      <c r="A17" s="218">
        <v>44</v>
      </c>
      <c r="B17" s="216">
        <v>1.1890000000000001</v>
      </c>
      <c r="C17" s="216">
        <v>1.2050000000000001</v>
      </c>
    </row>
    <row r="18" spans="1:3" ht="12.75" customHeight="1">
      <c r="A18" s="218">
        <v>45</v>
      </c>
      <c r="B18" s="216">
        <v>1.2030000000000001</v>
      </c>
      <c r="C18" s="216">
        <v>1.2230000000000001</v>
      </c>
    </row>
    <row r="19" spans="1:3" ht="12.75" customHeight="1">
      <c r="A19" s="218">
        <v>46</v>
      </c>
      <c r="B19" s="216">
        <v>1.218</v>
      </c>
      <c r="C19" s="216">
        <v>1.244</v>
      </c>
    </row>
    <row r="20" spans="1:3" ht="12.75" customHeight="1">
      <c r="A20" s="218">
        <v>47</v>
      </c>
      <c r="B20" s="216">
        <v>1.2330000000000001</v>
      </c>
      <c r="C20" s="216">
        <v>1.2649999999999999</v>
      </c>
    </row>
    <row r="21" spans="1:3" ht="12.75" customHeight="1">
      <c r="A21" s="218">
        <v>48</v>
      </c>
      <c r="B21" s="216">
        <v>1.248</v>
      </c>
      <c r="C21" s="216">
        <v>1.288</v>
      </c>
    </row>
    <row r="22" spans="1:3" ht="12.75" customHeight="1">
      <c r="A22" s="218">
        <v>49</v>
      </c>
      <c r="B22" s="216">
        <v>1.2629999999999999</v>
      </c>
      <c r="C22" s="216">
        <v>1.3129999999999999</v>
      </c>
    </row>
    <row r="23" spans="1:3" ht="12.75" customHeight="1">
      <c r="A23" s="218">
        <v>50</v>
      </c>
      <c r="B23" s="216">
        <v>1.2789999999999999</v>
      </c>
      <c r="C23" s="216">
        <v>1.34</v>
      </c>
    </row>
    <row r="24" spans="1:3" ht="12.75" customHeight="1">
      <c r="A24" s="218">
        <v>51</v>
      </c>
      <c r="B24" s="216">
        <v>1.2969999999999999</v>
      </c>
      <c r="C24" s="216">
        <v>1.369</v>
      </c>
    </row>
    <row r="25" spans="1:3" ht="12.75" customHeight="1">
      <c r="A25" s="218">
        <v>52</v>
      </c>
      <c r="B25" s="216">
        <v>1.3160000000000001</v>
      </c>
      <c r="C25" s="216">
        <v>1.401</v>
      </c>
    </row>
    <row r="26" spans="1:3" ht="12.75" customHeight="1">
      <c r="A26" s="218">
        <v>53</v>
      </c>
      <c r="B26" s="216">
        <v>1.3380000000000001</v>
      </c>
      <c r="C26" s="216">
        <v>1.4350000000000001</v>
      </c>
    </row>
    <row r="27" spans="1:3" ht="12.75" customHeight="1">
      <c r="A27" s="218">
        <v>54</v>
      </c>
      <c r="B27" s="216">
        <v>1.361</v>
      </c>
      <c r="C27" s="216">
        <v>1.47</v>
      </c>
    </row>
    <row r="28" spans="1:3" ht="12.75" customHeight="1">
      <c r="A28" s="218">
        <v>55</v>
      </c>
      <c r="B28" s="216">
        <v>1.385</v>
      </c>
      <c r="C28" s="216">
        <v>1.5069999999999999</v>
      </c>
    </row>
    <row r="29" spans="1:3" ht="12.75" customHeight="1">
      <c r="A29" s="218">
        <v>56</v>
      </c>
      <c r="B29" s="216">
        <v>1.411</v>
      </c>
      <c r="C29" s="219">
        <v>1.5449999999999999</v>
      </c>
    </row>
    <row r="30" spans="1:3" ht="12.75" customHeight="1">
      <c r="A30" s="218">
        <v>57</v>
      </c>
      <c r="B30" s="216">
        <v>1.4370000000000001</v>
      </c>
      <c r="C30" s="220">
        <v>1.585</v>
      </c>
    </row>
    <row r="31" spans="1:3" ht="12.75" customHeight="1">
      <c r="A31" s="218">
        <v>58</v>
      </c>
      <c r="B31" s="216">
        <v>1.462</v>
      </c>
      <c r="C31" s="219">
        <v>1.625</v>
      </c>
    </row>
    <row r="32" spans="1:3" ht="12.75" customHeight="1">
      <c r="A32" s="218">
        <v>59</v>
      </c>
      <c r="B32" s="216">
        <v>1.488</v>
      </c>
      <c r="C32" s="220">
        <v>1.665</v>
      </c>
    </row>
    <row r="33" spans="1:3" ht="12.75" customHeight="1">
      <c r="A33" s="218">
        <v>60</v>
      </c>
      <c r="B33" s="216">
        <v>1.514</v>
      </c>
      <c r="C33" s="219">
        <v>1.7050000000000001</v>
      </c>
    </row>
    <row r="34" spans="1:3" ht="12.75" customHeight="1">
      <c r="A34" s="218">
        <v>61</v>
      </c>
      <c r="B34" s="216">
        <v>1.5409999999999999</v>
      </c>
      <c r="C34" s="220">
        <v>1.744</v>
      </c>
    </row>
    <row r="35" spans="1:3" ht="12.75" customHeight="1">
      <c r="A35" s="218">
        <v>62</v>
      </c>
      <c r="B35" s="216">
        <v>1.5680000000000001</v>
      </c>
      <c r="C35" s="219">
        <v>1.778</v>
      </c>
    </row>
    <row r="36" spans="1:3" ht="12.75" customHeight="1">
      <c r="A36" s="218">
        <v>63</v>
      </c>
      <c r="B36" s="216">
        <v>1.5980000000000001</v>
      </c>
      <c r="C36" s="220">
        <v>1.8080000000000001</v>
      </c>
    </row>
    <row r="37" spans="1:3" ht="12.75" customHeight="1">
      <c r="A37" s="218">
        <v>64</v>
      </c>
      <c r="B37" s="216">
        <v>1.629</v>
      </c>
      <c r="C37" s="219">
        <v>1.839</v>
      </c>
    </row>
    <row r="38" spans="1:3" ht="12.75" customHeight="1">
      <c r="A38" s="218">
        <v>65</v>
      </c>
      <c r="B38" s="216">
        <v>1.663</v>
      </c>
      <c r="C38" s="220">
        <v>1.873</v>
      </c>
    </row>
    <row r="39" spans="1:3" ht="12.75" customHeight="1">
      <c r="A39" s="218">
        <v>66</v>
      </c>
      <c r="B39" s="216">
        <v>1.6990000000000001</v>
      </c>
      <c r="C39" s="219">
        <v>1.909</v>
      </c>
    </row>
    <row r="40" spans="1:3" ht="12.75" customHeight="1">
      <c r="A40" s="218">
        <v>67</v>
      </c>
      <c r="B40" s="216">
        <v>1.738</v>
      </c>
      <c r="C40" s="220">
        <v>1.948</v>
      </c>
    </row>
    <row r="41" spans="1:3" ht="12.75" customHeight="1">
      <c r="A41" s="218">
        <v>68</v>
      </c>
      <c r="B41" s="216">
        <v>1.7789999999999999</v>
      </c>
      <c r="C41" s="219">
        <v>1.9890000000000001</v>
      </c>
    </row>
    <row r="42" spans="1:3" ht="12.75" customHeight="1">
      <c r="A42" s="218">
        <v>69</v>
      </c>
      <c r="B42" s="216">
        <v>1.823</v>
      </c>
      <c r="C42" s="220">
        <v>2.0329999999999999</v>
      </c>
    </row>
    <row r="43" spans="1:3" ht="12.75" customHeight="1">
      <c r="A43" s="218">
        <v>70</v>
      </c>
      <c r="B43" s="216">
        <v>1.867</v>
      </c>
      <c r="C43" s="219">
        <v>2.077</v>
      </c>
    </row>
    <row r="44" spans="1:3" ht="12.75" customHeight="1">
      <c r="A44" s="218">
        <v>71</v>
      </c>
      <c r="B44" s="216">
        <v>1.91</v>
      </c>
      <c r="C44" s="220">
        <v>2.12</v>
      </c>
    </row>
    <row r="45" spans="1:3" ht="12.75" customHeight="1">
      <c r="A45" s="218">
        <v>72</v>
      </c>
      <c r="B45" s="216">
        <v>1.9530000000000001</v>
      </c>
      <c r="C45" s="219">
        <v>2.1629999999999998</v>
      </c>
    </row>
    <row r="46" spans="1:3" ht="12.75" customHeight="1">
      <c r="A46" s="218">
        <v>73</v>
      </c>
      <c r="B46" s="216">
        <v>2.004</v>
      </c>
      <c r="C46" s="220">
        <v>2.214</v>
      </c>
    </row>
    <row r="47" spans="1:3" ht="12.75" customHeight="1">
      <c r="A47" s="218">
        <v>74</v>
      </c>
      <c r="B47" s="216">
        <v>2.06</v>
      </c>
      <c r="C47" s="219">
        <v>2.27</v>
      </c>
    </row>
    <row r="48" spans="1:3" ht="12.75" customHeight="1">
      <c r="A48" s="218">
        <v>75</v>
      </c>
      <c r="B48" s="216">
        <v>2.117</v>
      </c>
      <c r="C48" s="220">
        <v>2.327</v>
      </c>
    </row>
    <row r="49" spans="1:3" ht="12.75" customHeight="1">
      <c r="A49" s="218">
        <v>76</v>
      </c>
      <c r="B49" s="216">
        <v>2.181</v>
      </c>
      <c r="C49" s="219">
        <v>2.391</v>
      </c>
    </row>
    <row r="50" spans="1:3" ht="12.75" customHeight="1">
      <c r="A50" s="218">
        <v>77</v>
      </c>
      <c r="B50" s="216">
        <v>2.2549999999999999</v>
      </c>
      <c r="C50" s="220">
        <v>2.4649999999999999</v>
      </c>
    </row>
    <row r="51" spans="1:3" ht="12.75" customHeight="1">
      <c r="A51" s="218">
        <v>78</v>
      </c>
      <c r="B51" s="216">
        <v>2.3359999999999999</v>
      </c>
      <c r="C51" s="219">
        <v>2.5459999999999998</v>
      </c>
    </row>
    <row r="52" spans="1:3" ht="12.75" customHeight="1">
      <c r="A52" s="218">
        <v>79</v>
      </c>
      <c r="B52" s="216">
        <v>2.419</v>
      </c>
      <c r="C52" s="220">
        <v>2.629</v>
      </c>
    </row>
    <row r="53" spans="1:3" ht="12.75" customHeight="1">
      <c r="A53" s="218">
        <v>80</v>
      </c>
      <c r="B53" s="216">
        <v>2.504</v>
      </c>
      <c r="C53" s="219">
        <v>2.714</v>
      </c>
    </row>
    <row r="54" spans="1:3" ht="12.75" customHeight="1">
      <c r="A54" s="218">
        <v>81</v>
      </c>
      <c r="B54" s="216">
        <v>2.597</v>
      </c>
      <c r="C54" s="164"/>
    </row>
    <row r="55" spans="1:3" ht="12.75" customHeight="1">
      <c r="A55" s="218">
        <v>82</v>
      </c>
      <c r="B55" s="216">
        <v>2.702</v>
      </c>
      <c r="C55" s="164"/>
    </row>
    <row r="56" spans="1:3" ht="12.75" customHeight="1">
      <c r="A56" s="218">
        <v>83</v>
      </c>
      <c r="B56" s="216">
        <v>2.831</v>
      </c>
      <c r="C56" s="164"/>
    </row>
    <row r="57" spans="1:3" ht="12.75" customHeight="1">
      <c r="A57" s="218">
        <v>84</v>
      </c>
      <c r="B57" s="216">
        <v>2.9809999999999999</v>
      </c>
      <c r="C57" s="164"/>
    </row>
    <row r="58" spans="1:3" ht="12.75" customHeight="1">
      <c r="A58" s="218">
        <v>85</v>
      </c>
      <c r="B58" s="216">
        <v>3.153</v>
      </c>
      <c r="C58" s="164"/>
    </row>
    <row r="59" spans="1:3" ht="12.75" customHeight="1">
      <c r="A59" s="218">
        <v>86</v>
      </c>
      <c r="B59" s="216">
        <v>3.3519999999999999</v>
      </c>
      <c r="C59" s="164"/>
    </row>
    <row r="60" spans="1:3" ht="12.75" customHeight="1">
      <c r="A60" s="218">
        <v>87</v>
      </c>
      <c r="B60" s="216">
        <v>3.58</v>
      </c>
      <c r="C60" s="164"/>
    </row>
    <row r="61" spans="1:3" ht="12.75" customHeight="1">
      <c r="A61" s="218">
        <v>88</v>
      </c>
      <c r="B61" s="216">
        <v>3.8420000000000001</v>
      </c>
      <c r="C61" s="164"/>
    </row>
    <row r="62" spans="1:3" ht="12.75" customHeight="1">
      <c r="A62" s="218">
        <v>89</v>
      </c>
      <c r="B62" s="216">
        <v>4.1449999999999996</v>
      </c>
      <c r="C62" s="164"/>
    </row>
    <row r="63" spans="1:3" ht="12.75" customHeight="1">
      <c r="A63" s="218">
        <v>90</v>
      </c>
      <c r="B63" s="216">
        <v>4.4930000000000003</v>
      </c>
      <c r="C63" s="164"/>
    </row>
    <row r="64" spans="1:3" ht="12.75" customHeight="1">
      <c r="B64" s="221"/>
    </row>
    <row r="65" spans="2:2" ht="12.75" customHeight="1">
      <c r="B65" s="221"/>
    </row>
    <row r="66" spans="2:2" ht="12.75" customHeight="1">
      <c r="B66" s="221"/>
    </row>
    <row r="67" spans="2:2" ht="12.75" customHeight="1">
      <c r="B67" s="221"/>
    </row>
    <row r="68" spans="2:2" ht="12.75" customHeight="1">
      <c r="B68" s="221"/>
    </row>
    <row r="69" spans="2:2" ht="12.75" customHeight="1">
      <c r="B69" s="221"/>
    </row>
    <row r="70" spans="2:2" ht="12.75" customHeight="1">
      <c r="B70" s="221"/>
    </row>
    <row r="71" spans="2:2" ht="12.75" customHeight="1">
      <c r="B71" s="221"/>
    </row>
    <row r="72" spans="2:2" ht="12.75" customHeight="1">
      <c r="B72" s="221"/>
    </row>
    <row r="73" spans="2:2" ht="12.75" customHeight="1">
      <c r="B73" s="221"/>
    </row>
    <row r="74" spans="2:2" ht="12.75" customHeight="1">
      <c r="B74" s="221"/>
    </row>
    <row r="75" spans="2:2" ht="12.75" customHeight="1">
      <c r="B75" s="221"/>
    </row>
    <row r="76" spans="2:2" ht="12.75" customHeight="1">
      <c r="B76" s="221"/>
    </row>
    <row r="77" spans="2:2" ht="12.75" customHeight="1">
      <c r="B77" s="221"/>
    </row>
    <row r="78" spans="2:2" ht="12.75" customHeight="1">
      <c r="B78" s="221"/>
    </row>
    <row r="79" spans="2:2" ht="12.75" customHeight="1">
      <c r="B79" s="221"/>
    </row>
    <row r="80" spans="2:2" ht="12.75" customHeight="1">
      <c r="B80" s="221"/>
    </row>
    <row r="81" spans="2:2" ht="12.75" customHeight="1">
      <c r="B81" s="221"/>
    </row>
    <row r="82" spans="2:2" ht="12.75" customHeight="1">
      <c r="B82" s="221"/>
    </row>
    <row r="83" spans="2:2" ht="12.75" customHeight="1">
      <c r="B83" s="221"/>
    </row>
    <row r="84" spans="2:2" ht="12.75" customHeight="1">
      <c r="B84" s="221"/>
    </row>
    <row r="85" spans="2:2" ht="12.75" customHeight="1">
      <c r="B85" s="221"/>
    </row>
    <row r="86" spans="2:2" ht="12.75" customHeight="1">
      <c r="B86" s="221"/>
    </row>
    <row r="87" spans="2:2" ht="12.75" customHeight="1">
      <c r="B87" s="221"/>
    </row>
    <row r="88" spans="2:2" ht="12.75" customHeight="1">
      <c r="B88" s="221"/>
    </row>
    <row r="89" spans="2:2" ht="12.75" customHeight="1">
      <c r="B89" s="221"/>
    </row>
    <row r="90" spans="2:2" ht="12.75" customHeight="1">
      <c r="B90" s="221"/>
    </row>
    <row r="91" spans="2:2" ht="12.75" customHeight="1">
      <c r="B91" s="221"/>
    </row>
    <row r="92" spans="2:2" ht="12.75" customHeight="1">
      <c r="B92" s="221"/>
    </row>
    <row r="93" spans="2:2" ht="12.75" customHeight="1">
      <c r="B93" s="221"/>
    </row>
    <row r="94" spans="2:2" ht="12.75" customHeight="1">
      <c r="B94" s="221"/>
    </row>
    <row r="95" spans="2:2" ht="12.75" customHeight="1">
      <c r="B95" s="221"/>
    </row>
    <row r="96" spans="2:2" ht="12.75" customHeight="1">
      <c r="B96" s="221"/>
    </row>
    <row r="97" spans="2:2" ht="12.75" customHeight="1">
      <c r="B97" s="221"/>
    </row>
    <row r="98" spans="2:2" ht="12.75" customHeight="1">
      <c r="B98" s="221"/>
    </row>
    <row r="99" spans="2:2" ht="12.75" customHeight="1">
      <c r="B99" s="221"/>
    </row>
    <row r="100" spans="2:2" ht="12.75" customHeight="1">
      <c r="B100" s="221"/>
    </row>
    <row r="101" spans="2:2" ht="12.75" customHeight="1">
      <c r="B101" s="221"/>
    </row>
    <row r="102" spans="2:2" ht="12.75" customHeight="1">
      <c r="B102" s="221"/>
    </row>
    <row r="103" spans="2:2" ht="12.75" customHeight="1">
      <c r="B103" s="221"/>
    </row>
    <row r="104" spans="2:2" ht="12.75" customHeight="1">
      <c r="B104" s="221"/>
    </row>
    <row r="105" spans="2:2" ht="12.75" customHeight="1">
      <c r="B105" s="221"/>
    </row>
    <row r="106" spans="2:2" ht="12.75" customHeight="1">
      <c r="B106" s="221"/>
    </row>
    <row r="107" spans="2:2" ht="12.75" customHeight="1">
      <c r="B107" s="221"/>
    </row>
    <row r="108" spans="2:2" ht="12.75" customHeight="1">
      <c r="B108" s="221"/>
    </row>
    <row r="109" spans="2:2" ht="12.75" customHeight="1">
      <c r="B109" s="221"/>
    </row>
    <row r="110" spans="2:2" ht="12.75" customHeight="1">
      <c r="B110" s="221"/>
    </row>
    <row r="111" spans="2:2" ht="12.75" customHeight="1">
      <c r="B111" s="221"/>
    </row>
    <row r="112" spans="2:2" ht="12.75" customHeight="1">
      <c r="B112" s="221"/>
    </row>
    <row r="113" spans="2:2" ht="12.75" customHeight="1">
      <c r="B113" s="221"/>
    </row>
    <row r="114" spans="2:2" ht="12.75" customHeight="1">
      <c r="B114" s="221"/>
    </row>
    <row r="115" spans="2:2" ht="12.75" customHeight="1">
      <c r="B115" s="221"/>
    </row>
    <row r="116" spans="2:2" ht="12.75" customHeight="1">
      <c r="B116" s="221"/>
    </row>
    <row r="117" spans="2:2" ht="12.75" customHeight="1">
      <c r="B117" s="221"/>
    </row>
    <row r="118" spans="2:2" ht="12.75" customHeight="1">
      <c r="B118" s="221"/>
    </row>
    <row r="119" spans="2:2" ht="12.75" customHeight="1">
      <c r="B119" s="221"/>
    </row>
    <row r="120" spans="2:2" ht="12.75" customHeight="1">
      <c r="B120" s="221"/>
    </row>
    <row r="121" spans="2:2" ht="12.75" customHeight="1">
      <c r="B121" s="221"/>
    </row>
    <row r="122" spans="2:2" ht="12.75" customHeight="1">
      <c r="B122" s="221"/>
    </row>
    <row r="123" spans="2:2" ht="12.75" customHeight="1">
      <c r="B123" s="221"/>
    </row>
    <row r="124" spans="2:2" ht="12.75" customHeight="1">
      <c r="B124" s="221"/>
    </row>
    <row r="125" spans="2:2" ht="12.75" customHeight="1">
      <c r="B125" s="221"/>
    </row>
    <row r="126" spans="2:2" ht="12.75" customHeight="1">
      <c r="B126" s="221"/>
    </row>
    <row r="127" spans="2:2" ht="12.75" customHeight="1">
      <c r="B127" s="221"/>
    </row>
    <row r="128" spans="2:2" ht="12.75" customHeight="1">
      <c r="B128" s="221"/>
    </row>
    <row r="129" spans="2:2" ht="12.75" customHeight="1">
      <c r="B129" s="221"/>
    </row>
    <row r="130" spans="2:2" ht="12.75" customHeight="1">
      <c r="B130" s="221"/>
    </row>
    <row r="131" spans="2:2" ht="12.75" customHeight="1">
      <c r="B131" s="221"/>
    </row>
    <row r="132" spans="2:2" ht="12.75" customHeight="1">
      <c r="B132" s="221"/>
    </row>
    <row r="133" spans="2:2" ht="12.75" customHeight="1">
      <c r="B133" s="221"/>
    </row>
    <row r="134" spans="2:2" ht="12.75" customHeight="1">
      <c r="B134" s="221"/>
    </row>
    <row r="135" spans="2:2" ht="12.75" customHeight="1">
      <c r="B135" s="221"/>
    </row>
    <row r="136" spans="2:2" ht="12.75" customHeight="1">
      <c r="B136" s="221"/>
    </row>
    <row r="137" spans="2:2" ht="12.75" customHeight="1">
      <c r="B137" s="221"/>
    </row>
    <row r="138" spans="2:2" ht="12.75" customHeight="1">
      <c r="B138" s="221"/>
    </row>
    <row r="139" spans="2:2" ht="12.75" customHeight="1">
      <c r="B139" s="221"/>
    </row>
    <row r="140" spans="2:2" ht="12.75" customHeight="1">
      <c r="B140" s="221"/>
    </row>
    <row r="141" spans="2:2" ht="12.75" customHeight="1">
      <c r="B141" s="221"/>
    </row>
    <row r="142" spans="2:2" ht="12.75" customHeight="1">
      <c r="B142" s="221"/>
    </row>
    <row r="143" spans="2:2" ht="12.75" customHeight="1">
      <c r="B143" s="221"/>
    </row>
    <row r="144" spans="2:2" ht="12.75" customHeight="1">
      <c r="B144" s="221"/>
    </row>
    <row r="145" spans="2:2" ht="12.75" customHeight="1">
      <c r="B145" s="221"/>
    </row>
    <row r="146" spans="2:2" ht="12.75" customHeight="1">
      <c r="B146" s="221"/>
    </row>
    <row r="147" spans="2:2" ht="12.75" customHeight="1">
      <c r="B147" s="221"/>
    </row>
    <row r="148" spans="2:2" ht="12.75" customHeight="1">
      <c r="B148" s="221"/>
    </row>
    <row r="149" spans="2:2" ht="12.75" customHeight="1">
      <c r="B149" s="221"/>
    </row>
    <row r="150" spans="2:2" ht="12.75" customHeight="1">
      <c r="B150" s="221"/>
    </row>
    <row r="151" spans="2:2" ht="12.75" customHeight="1">
      <c r="B151" s="221"/>
    </row>
    <row r="152" spans="2:2" ht="12.75" customHeight="1">
      <c r="B152" s="221"/>
    </row>
    <row r="153" spans="2:2" ht="12.75" customHeight="1">
      <c r="B153" s="221"/>
    </row>
    <row r="154" spans="2:2" ht="12.75" customHeight="1">
      <c r="B154" s="221"/>
    </row>
    <row r="155" spans="2:2" ht="12.75" customHeight="1">
      <c r="B155" s="221"/>
    </row>
    <row r="156" spans="2:2" ht="12.75" customHeight="1">
      <c r="B156" s="221"/>
    </row>
    <row r="157" spans="2:2" ht="12.75" customHeight="1">
      <c r="B157" s="221"/>
    </row>
    <row r="158" spans="2:2" ht="12.75" customHeight="1">
      <c r="B158" s="221"/>
    </row>
    <row r="159" spans="2:2" ht="12.75" customHeight="1">
      <c r="B159" s="221"/>
    </row>
    <row r="160" spans="2:2" ht="12.75" customHeight="1">
      <c r="B160" s="221"/>
    </row>
    <row r="161" spans="2:2" ht="12.75" customHeight="1">
      <c r="B161" s="221"/>
    </row>
    <row r="162" spans="2:2" ht="12.75" customHeight="1">
      <c r="B162" s="221"/>
    </row>
    <row r="163" spans="2:2" ht="12.75" customHeight="1">
      <c r="B163" s="221"/>
    </row>
    <row r="164" spans="2:2" ht="12.75" customHeight="1">
      <c r="B164" s="221"/>
    </row>
    <row r="165" spans="2:2" ht="12.75" customHeight="1">
      <c r="B165" s="221"/>
    </row>
    <row r="166" spans="2:2" ht="12.75" customHeight="1">
      <c r="B166" s="221"/>
    </row>
    <row r="167" spans="2:2" ht="12.75" customHeight="1">
      <c r="B167" s="221"/>
    </row>
    <row r="168" spans="2:2" ht="12.75" customHeight="1">
      <c r="B168" s="221"/>
    </row>
    <row r="169" spans="2:2" ht="12.75" customHeight="1">
      <c r="B169" s="221"/>
    </row>
    <row r="170" spans="2:2" ht="12.75" customHeight="1">
      <c r="B170" s="221"/>
    </row>
    <row r="171" spans="2:2" ht="12.75" customHeight="1">
      <c r="B171" s="221"/>
    </row>
    <row r="172" spans="2:2" ht="12.75" customHeight="1">
      <c r="B172" s="221"/>
    </row>
    <row r="173" spans="2:2" ht="12.75" customHeight="1">
      <c r="B173" s="221"/>
    </row>
    <row r="174" spans="2:2" ht="12.75" customHeight="1">
      <c r="B174" s="221"/>
    </row>
    <row r="175" spans="2:2" ht="12.75" customHeight="1">
      <c r="B175" s="221"/>
    </row>
    <row r="176" spans="2:2" ht="12.75" customHeight="1">
      <c r="B176" s="221"/>
    </row>
    <row r="177" spans="2:2" ht="12.75" customHeight="1">
      <c r="B177" s="221"/>
    </row>
    <row r="178" spans="2:2" ht="12.75" customHeight="1">
      <c r="B178" s="221"/>
    </row>
    <row r="179" spans="2:2" ht="12.75" customHeight="1">
      <c r="B179" s="221"/>
    </row>
    <row r="180" spans="2:2" ht="12.75" customHeight="1">
      <c r="B180" s="221"/>
    </row>
    <row r="181" spans="2:2" ht="12.75" customHeight="1">
      <c r="B181" s="221"/>
    </row>
    <row r="182" spans="2:2" ht="12.75" customHeight="1">
      <c r="B182" s="221"/>
    </row>
    <row r="183" spans="2:2" ht="12.75" customHeight="1">
      <c r="B183" s="221"/>
    </row>
    <row r="184" spans="2:2" ht="12.75" customHeight="1">
      <c r="B184" s="221"/>
    </row>
    <row r="185" spans="2:2" ht="12.75" customHeight="1">
      <c r="B185" s="221"/>
    </row>
    <row r="186" spans="2:2" ht="12.75" customHeight="1">
      <c r="B186" s="221"/>
    </row>
    <row r="187" spans="2:2" ht="12.75" customHeight="1">
      <c r="B187" s="221"/>
    </row>
    <row r="188" spans="2:2" ht="12.75" customHeight="1">
      <c r="B188" s="221"/>
    </row>
    <row r="189" spans="2:2" ht="12.75" customHeight="1">
      <c r="B189" s="221"/>
    </row>
    <row r="190" spans="2:2" ht="12.75" customHeight="1">
      <c r="B190" s="221"/>
    </row>
    <row r="191" spans="2:2" ht="12.75" customHeight="1">
      <c r="B191" s="221"/>
    </row>
    <row r="192" spans="2:2" ht="12.75" customHeight="1">
      <c r="B192" s="221"/>
    </row>
    <row r="193" spans="2:2" ht="12.75" customHeight="1">
      <c r="B193" s="221"/>
    </row>
    <row r="194" spans="2:2" ht="12.75" customHeight="1">
      <c r="B194" s="221"/>
    </row>
    <row r="195" spans="2:2" ht="12.75" customHeight="1">
      <c r="B195" s="221"/>
    </row>
    <row r="196" spans="2:2" ht="12.75" customHeight="1">
      <c r="B196" s="221"/>
    </row>
    <row r="197" spans="2:2" ht="12.75" customHeight="1">
      <c r="B197" s="221"/>
    </row>
    <row r="198" spans="2:2" ht="12.75" customHeight="1">
      <c r="B198" s="221"/>
    </row>
    <row r="199" spans="2:2" ht="12.75" customHeight="1">
      <c r="B199" s="221"/>
    </row>
    <row r="200" spans="2:2" ht="12.75" customHeight="1">
      <c r="B200" s="221"/>
    </row>
    <row r="201" spans="2:2" ht="12.75" customHeight="1">
      <c r="B201" s="221"/>
    </row>
    <row r="202" spans="2:2" ht="12.75" customHeight="1">
      <c r="B202" s="221"/>
    </row>
    <row r="203" spans="2:2" ht="12.75" customHeight="1">
      <c r="B203" s="221"/>
    </row>
    <row r="204" spans="2:2" ht="12.75" customHeight="1">
      <c r="B204" s="221"/>
    </row>
    <row r="205" spans="2:2" ht="12.75" customHeight="1">
      <c r="B205" s="221"/>
    </row>
    <row r="206" spans="2:2" ht="12.75" customHeight="1">
      <c r="B206" s="221"/>
    </row>
    <row r="207" spans="2:2" ht="12.75" customHeight="1">
      <c r="B207" s="221"/>
    </row>
    <row r="208" spans="2:2" ht="12.75" customHeight="1">
      <c r="B208" s="221"/>
    </row>
    <row r="209" spans="2:2" ht="12.75" customHeight="1">
      <c r="B209" s="221"/>
    </row>
    <row r="210" spans="2:2" ht="12.75" customHeight="1">
      <c r="B210" s="221"/>
    </row>
    <row r="211" spans="2:2" ht="12.75" customHeight="1">
      <c r="B211" s="221"/>
    </row>
    <row r="212" spans="2:2" ht="12.75" customHeight="1">
      <c r="B212" s="221"/>
    </row>
    <row r="213" spans="2:2" ht="12.75" customHeight="1">
      <c r="B213" s="221"/>
    </row>
    <row r="214" spans="2:2" ht="12.75" customHeight="1">
      <c r="B214" s="221"/>
    </row>
    <row r="215" spans="2:2" ht="12.75" customHeight="1">
      <c r="B215" s="221"/>
    </row>
    <row r="216" spans="2:2" ht="12.75" customHeight="1">
      <c r="B216" s="221"/>
    </row>
    <row r="217" spans="2:2" ht="12.75" customHeight="1">
      <c r="B217" s="221"/>
    </row>
    <row r="218" spans="2:2" ht="12.75" customHeight="1">
      <c r="B218" s="221"/>
    </row>
    <row r="219" spans="2:2" ht="12.75" customHeight="1">
      <c r="B219" s="221"/>
    </row>
    <row r="220" spans="2:2" ht="12.75" customHeight="1">
      <c r="B220" s="221"/>
    </row>
    <row r="221" spans="2:2" ht="12.75" customHeight="1">
      <c r="B221" s="221"/>
    </row>
    <row r="222" spans="2:2" ht="12.75" customHeight="1">
      <c r="B222" s="221"/>
    </row>
    <row r="223" spans="2:2" ht="12.75" customHeight="1">
      <c r="B223" s="221"/>
    </row>
    <row r="224" spans="2:2" ht="12.75" customHeight="1">
      <c r="B224" s="221"/>
    </row>
    <row r="225" spans="2:2" ht="12.75" customHeight="1">
      <c r="B225" s="221"/>
    </row>
    <row r="226" spans="2:2" ht="12.75" customHeight="1">
      <c r="B226" s="221"/>
    </row>
    <row r="227" spans="2:2" ht="12.75" customHeight="1">
      <c r="B227" s="221"/>
    </row>
    <row r="228" spans="2:2" ht="12.75" customHeight="1">
      <c r="B228" s="221"/>
    </row>
    <row r="229" spans="2:2" ht="12.75" customHeight="1">
      <c r="B229" s="221"/>
    </row>
    <row r="230" spans="2:2" ht="12.75" customHeight="1">
      <c r="B230" s="221"/>
    </row>
    <row r="231" spans="2:2" ht="12.75" customHeight="1">
      <c r="B231" s="221"/>
    </row>
    <row r="232" spans="2:2" ht="12.75" customHeight="1">
      <c r="B232" s="221"/>
    </row>
    <row r="233" spans="2:2" ht="12.75" customHeight="1">
      <c r="B233" s="221"/>
    </row>
    <row r="234" spans="2:2" ht="12.75" customHeight="1">
      <c r="B234" s="221"/>
    </row>
    <row r="235" spans="2:2" ht="12.75" customHeight="1">
      <c r="B235" s="221"/>
    </row>
    <row r="236" spans="2:2" ht="12.75" customHeight="1">
      <c r="B236" s="221"/>
    </row>
    <row r="237" spans="2:2" ht="12.75" customHeight="1">
      <c r="B237" s="221"/>
    </row>
    <row r="238" spans="2:2" ht="12.75" customHeight="1">
      <c r="B238" s="221"/>
    </row>
    <row r="239" spans="2:2" ht="12.75" customHeight="1">
      <c r="B239" s="221"/>
    </row>
    <row r="240" spans="2:2" ht="12.75" customHeight="1">
      <c r="B240" s="221"/>
    </row>
    <row r="241" spans="2:2" ht="12.75" customHeight="1">
      <c r="B241" s="221"/>
    </row>
    <row r="242" spans="2:2" ht="12.75" customHeight="1">
      <c r="B242" s="221"/>
    </row>
    <row r="243" spans="2:2" ht="12.75" customHeight="1">
      <c r="B243" s="221"/>
    </row>
    <row r="244" spans="2:2" ht="12.75" customHeight="1">
      <c r="B244" s="221"/>
    </row>
    <row r="245" spans="2:2" ht="12.75" customHeight="1">
      <c r="B245" s="221"/>
    </row>
    <row r="246" spans="2:2" ht="12.75" customHeight="1">
      <c r="B246" s="221"/>
    </row>
    <row r="247" spans="2:2" ht="12.75" customHeight="1">
      <c r="B247" s="221"/>
    </row>
    <row r="248" spans="2:2" ht="12.75" customHeight="1">
      <c r="B248" s="221"/>
    </row>
    <row r="249" spans="2:2" ht="12.75" customHeight="1">
      <c r="B249" s="221"/>
    </row>
    <row r="250" spans="2:2" ht="12.75" customHeight="1">
      <c r="B250" s="221"/>
    </row>
    <row r="251" spans="2:2" ht="12.75" customHeight="1">
      <c r="B251" s="221"/>
    </row>
    <row r="252" spans="2:2" ht="12.75" customHeight="1">
      <c r="B252" s="221"/>
    </row>
    <row r="253" spans="2:2" ht="12.75" customHeight="1">
      <c r="B253" s="221"/>
    </row>
    <row r="254" spans="2:2" ht="12.75" customHeight="1">
      <c r="B254" s="221"/>
    </row>
    <row r="255" spans="2:2" ht="12.75" customHeight="1">
      <c r="B255" s="221"/>
    </row>
    <row r="256" spans="2:2" ht="12.75" customHeight="1">
      <c r="B256" s="221"/>
    </row>
    <row r="257" spans="2:2" ht="12.75" customHeight="1">
      <c r="B257" s="221"/>
    </row>
    <row r="258" spans="2:2" ht="12.75" customHeight="1">
      <c r="B258" s="221"/>
    </row>
    <row r="259" spans="2:2" ht="12.75" customHeight="1">
      <c r="B259" s="221"/>
    </row>
    <row r="260" spans="2:2" ht="12.75" customHeight="1">
      <c r="B260" s="221"/>
    </row>
    <row r="261" spans="2:2" ht="12.75" customHeight="1">
      <c r="B261" s="221"/>
    </row>
    <row r="262" spans="2:2" ht="12.75" customHeight="1">
      <c r="B262" s="221"/>
    </row>
    <row r="263" spans="2:2" ht="12.75" customHeight="1">
      <c r="B263" s="221"/>
    </row>
    <row r="264" spans="2:2" ht="12.75" customHeight="1">
      <c r="B264" s="221"/>
    </row>
    <row r="265" spans="2:2" ht="12.75" customHeight="1">
      <c r="B265" s="221"/>
    </row>
    <row r="266" spans="2:2" ht="12.75" customHeight="1">
      <c r="B266" s="221"/>
    </row>
    <row r="267" spans="2:2" ht="12.75" customHeight="1">
      <c r="B267" s="221"/>
    </row>
    <row r="268" spans="2:2" ht="12.75" customHeight="1">
      <c r="B268" s="221"/>
    </row>
    <row r="269" spans="2:2" ht="12.75" customHeight="1">
      <c r="B269" s="221"/>
    </row>
    <row r="270" spans="2:2" ht="12.75" customHeight="1">
      <c r="B270" s="221"/>
    </row>
    <row r="271" spans="2:2" ht="12.75" customHeight="1">
      <c r="B271" s="221"/>
    </row>
    <row r="272" spans="2:2" ht="12.75" customHeight="1">
      <c r="B272" s="221"/>
    </row>
    <row r="273" spans="2:2" ht="12.75" customHeight="1">
      <c r="B273" s="221"/>
    </row>
    <row r="274" spans="2:2" ht="12.75" customHeight="1">
      <c r="B274" s="221"/>
    </row>
    <row r="275" spans="2:2" ht="12.75" customHeight="1">
      <c r="B275" s="221"/>
    </row>
    <row r="276" spans="2:2" ht="12.75" customHeight="1">
      <c r="B276" s="221"/>
    </row>
    <row r="277" spans="2:2" ht="12.75" customHeight="1">
      <c r="B277" s="221"/>
    </row>
    <row r="278" spans="2:2" ht="12.75" customHeight="1">
      <c r="B278" s="221"/>
    </row>
    <row r="279" spans="2:2" ht="12.75" customHeight="1">
      <c r="B279" s="221"/>
    </row>
    <row r="280" spans="2:2" ht="12.75" customHeight="1">
      <c r="B280" s="221"/>
    </row>
    <row r="281" spans="2:2" ht="12.75" customHeight="1">
      <c r="B281" s="221"/>
    </row>
    <row r="282" spans="2:2" ht="12.75" customHeight="1">
      <c r="B282" s="221"/>
    </row>
    <row r="283" spans="2:2" ht="12.75" customHeight="1">
      <c r="B283" s="221"/>
    </row>
    <row r="284" spans="2:2" ht="12.75" customHeight="1">
      <c r="B284" s="221"/>
    </row>
    <row r="285" spans="2:2" ht="12.75" customHeight="1">
      <c r="B285" s="221"/>
    </row>
    <row r="286" spans="2:2" ht="12.75" customHeight="1">
      <c r="B286" s="221"/>
    </row>
    <row r="287" spans="2:2" ht="12.75" customHeight="1">
      <c r="B287" s="221"/>
    </row>
    <row r="288" spans="2:2" ht="12.75" customHeight="1">
      <c r="B288" s="221"/>
    </row>
    <row r="289" spans="2:2" ht="12.75" customHeight="1">
      <c r="B289" s="221"/>
    </row>
    <row r="290" spans="2:2" ht="12.75" customHeight="1">
      <c r="B290" s="221"/>
    </row>
    <row r="291" spans="2:2" ht="12.75" customHeight="1">
      <c r="B291" s="221"/>
    </row>
    <row r="292" spans="2:2" ht="12.75" customHeight="1">
      <c r="B292" s="221"/>
    </row>
    <row r="293" spans="2:2" ht="12.75" customHeight="1">
      <c r="B293" s="221"/>
    </row>
    <row r="294" spans="2:2" ht="12.75" customHeight="1">
      <c r="B294" s="221"/>
    </row>
    <row r="295" spans="2:2" ht="12.75" customHeight="1">
      <c r="B295" s="221"/>
    </row>
    <row r="296" spans="2:2" ht="12.75" customHeight="1">
      <c r="B296" s="221"/>
    </row>
    <row r="297" spans="2:2" ht="12.75" customHeight="1">
      <c r="B297" s="221"/>
    </row>
    <row r="298" spans="2:2" ht="12.75" customHeight="1">
      <c r="B298" s="221"/>
    </row>
    <row r="299" spans="2:2" ht="12.75" customHeight="1">
      <c r="B299" s="221"/>
    </row>
    <row r="300" spans="2:2" ht="12.75" customHeight="1">
      <c r="B300" s="221"/>
    </row>
    <row r="301" spans="2:2" ht="12.75" customHeight="1">
      <c r="B301" s="221"/>
    </row>
    <row r="302" spans="2:2" ht="12.75" customHeight="1">
      <c r="B302" s="221"/>
    </row>
    <row r="303" spans="2:2" ht="12.75" customHeight="1">
      <c r="B303" s="221"/>
    </row>
    <row r="304" spans="2:2" ht="12.75" customHeight="1">
      <c r="B304" s="221"/>
    </row>
    <row r="305" spans="2:2" ht="12.75" customHeight="1">
      <c r="B305" s="221"/>
    </row>
    <row r="306" spans="2:2" ht="12.75" customHeight="1">
      <c r="B306" s="221"/>
    </row>
    <row r="307" spans="2:2" ht="12.75" customHeight="1">
      <c r="B307" s="221"/>
    </row>
    <row r="308" spans="2:2" ht="12.75" customHeight="1">
      <c r="B308" s="221"/>
    </row>
    <row r="309" spans="2:2" ht="12.75" customHeight="1">
      <c r="B309" s="221"/>
    </row>
    <row r="310" spans="2:2" ht="12.75" customHeight="1">
      <c r="B310" s="221"/>
    </row>
    <row r="311" spans="2:2" ht="12.75" customHeight="1">
      <c r="B311" s="221"/>
    </row>
    <row r="312" spans="2:2" ht="12.75" customHeight="1">
      <c r="B312" s="221"/>
    </row>
    <row r="313" spans="2:2" ht="12.75" customHeight="1">
      <c r="B313" s="221"/>
    </row>
    <row r="314" spans="2:2" ht="12.75" customHeight="1">
      <c r="B314" s="221"/>
    </row>
    <row r="315" spans="2:2" ht="12.75" customHeight="1">
      <c r="B315" s="221"/>
    </row>
    <row r="316" spans="2:2" ht="12.75" customHeight="1">
      <c r="B316" s="221"/>
    </row>
    <row r="317" spans="2:2" ht="12.75" customHeight="1">
      <c r="B317" s="221"/>
    </row>
    <row r="318" spans="2:2" ht="12.75" customHeight="1">
      <c r="B318" s="221"/>
    </row>
    <row r="319" spans="2:2" ht="12.75" customHeight="1">
      <c r="B319" s="221"/>
    </row>
    <row r="320" spans="2:2" ht="12.75" customHeight="1">
      <c r="B320" s="221"/>
    </row>
    <row r="321" spans="2:2" ht="12.75" customHeight="1">
      <c r="B321" s="221"/>
    </row>
    <row r="322" spans="2:2" ht="12.75" customHeight="1">
      <c r="B322" s="221"/>
    </row>
    <row r="323" spans="2:2" ht="12.75" customHeight="1">
      <c r="B323" s="221"/>
    </row>
    <row r="324" spans="2:2" ht="12.75" customHeight="1">
      <c r="B324" s="221"/>
    </row>
    <row r="325" spans="2:2" ht="12.75" customHeight="1">
      <c r="B325" s="221"/>
    </row>
    <row r="326" spans="2:2" ht="12.75" customHeight="1">
      <c r="B326" s="221"/>
    </row>
    <row r="327" spans="2:2" ht="12.75" customHeight="1">
      <c r="B327" s="221"/>
    </row>
    <row r="328" spans="2:2" ht="12.75" customHeight="1">
      <c r="B328" s="221"/>
    </row>
    <row r="329" spans="2:2" ht="12.75" customHeight="1">
      <c r="B329" s="221"/>
    </row>
    <row r="330" spans="2:2" ht="12.75" customHeight="1">
      <c r="B330" s="221"/>
    </row>
    <row r="331" spans="2:2" ht="12.75" customHeight="1">
      <c r="B331" s="221"/>
    </row>
    <row r="332" spans="2:2" ht="12.75" customHeight="1">
      <c r="B332" s="221"/>
    </row>
    <row r="333" spans="2:2" ht="12.75" customHeight="1">
      <c r="B333" s="221"/>
    </row>
    <row r="334" spans="2:2" ht="12.75" customHeight="1">
      <c r="B334" s="221"/>
    </row>
    <row r="335" spans="2:2" ht="12.75" customHeight="1">
      <c r="B335" s="221"/>
    </row>
    <row r="336" spans="2:2" ht="12.75" customHeight="1">
      <c r="B336" s="221"/>
    </row>
    <row r="337" spans="2:2" ht="12.75" customHeight="1">
      <c r="B337" s="221"/>
    </row>
    <row r="338" spans="2:2" ht="12.75" customHeight="1">
      <c r="B338" s="221"/>
    </row>
    <row r="339" spans="2:2" ht="12.75" customHeight="1">
      <c r="B339" s="221"/>
    </row>
    <row r="340" spans="2:2" ht="12.75" customHeight="1">
      <c r="B340" s="221"/>
    </row>
    <row r="341" spans="2:2" ht="12.75" customHeight="1">
      <c r="B341" s="221"/>
    </row>
    <row r="342" spans="2:2" ht="12.75" customHeight="1">
      <c r="B342" s="221"/>
    </row>
    <row r="343" spans="2:2" ht="12.75" customHeight="1">
      <c r="B343" s="221"/>
    </row>
    <row r="344" spans="2:2" ht="12.75" customHeight="1">
      <c r="B344" s="221"/>
    </row>
    <row r="345" spans="2:2" ht="12.75" customHeight="1">
      <c r="B345" s="221"/>
    </row>
    <row r="346" spans="2:2" ht="12.75" customHeight="1">
      <c r="B346" s="221"/>
    </row>
    <row r="347" spans="2:2" ht="12.75" customHeight="1">
      <c r="B347" s="221"/>
    </row>
    <row r="348" spans="2:2" ht="12.75" customHeight="1">
      <c r="B348" s="221"/>
    </row>
    <row r="349" spans="2:2" ht="12.75" customHeight="1">
      <c r="B349" s="221"/>
    </row>
    <row r="350" spans="2:2" ht="12.75" customHeight="1">
      <c r="B350" s="221"/>
    </row>
    <row r="351" spans="2:2" ht="12.75" customHeight="1">
      <c r="B351" s="221"/>
    </row>
    <row r="352" spans="2:2" ht="12.75" customHeight="1">
      <c r="B352" s="221"/>
    </row>
    <row r="353" spans="2:2" ht="12.75" customHeight="1">
      <c r="B353" s="221"/>
    </row>
    <row r="354" spans="2:2" ht="12.75" customHeight="1">
      <c r="B354" s="221"/>
    </row>
    <row r="355" spans="2:2" ht="12.75" customHeight="1">
      <c r="B355" s="221"/>
    </row>
    <row r="356" spans="2:2" ht="12.75" customHeight="1">
      <c r="B356" s="221"/>
    </row>
    <row r="357" spans="2:2" ht="12.75" customHeight="1">
      <c r="B357" s="221"/>
    </row>
    <row r="358" spans="2:2" ht="12.75" customHeight="1">
      <c r="B358" s="221"/>
    </row>
    <row r="359" spans="2:2" ht="12.75" customHeight="1">
      <c r="B359" s="221"/>
    </row>
    <row r="360" spans="2:2" ht="12.75" customHeight="1">
      <c r="B360" s="221"/>
    </row>
    <row r="361" spans="2:2" ht="12.75" customHeight="1">
      <c r="B361" s="221"/>
    </row>
    <row r="362" spans="2:2" ht="12.75" customHeight="1">
      <c r="B362" s="221"/>
    </row>
    <row r="363" spans="2:2" ht="12.75" customHeight="1">
      <c r="B363" s="221"/>
    </row>
    <row r="364" spans="2:2" ht="12.75" customHeight="1">
      <c r="B364" s="221"/>
    </row>
    <row r="365" spans="2:2" ht="12.75" customHeight="1">
      <c r="B365" s="221"/>
    </row>
    <row r="366" spans="2:2" ht="12.75" customHeight="1">
      <c r="B366" s="221"/>
    </row>
    <row r="367" spans="2:2" ht="12.75" customHeight="1">
      <c r="B367" s="221"/>
    </row>
    <row r="368" spans="2:2" ht="12.75" customHeight="1">
      <c r="B368" s="221"/>
    </row>
    <row r="369" spans="2:2" ht="12.75" customHeight="1">
      <c r="B369" s="221"/>
    </row>
    <row r="370" spans="2:2" ht="12.75" customHeight="1">
      <c r="B370" s="221"/>
    </row>
    <row r="371" spans="2:2" ht="12.75" customHeight="1">
      <c r="B371" s="221"/>
    </row>
    <row r="372" spans="2:2" ht="12.75" customHeight="1">
      <c r="B372" s="221"/>
    </row>
    <row r="373" spans="2:2" ht="12.75" customHeight="1">
      <c r="B373" s="221"/>
    </row>
    <row r="374" spans="2:2" ht="12.75" customHeight="1">
      <c r="B374" s="221"/>
    </row>
    <row r="375" spans="2:2" ht="12.75" customHeight="1">
      <c r="B375" s="221"/>
    </row>
    <row r="376" spans="2:2" ht="12.75" customHeight="1">
      <c r="B376" s="221"/>
    </row>
    <row r="377" spans="2:2" ht="12.75" customHeight="1">
      <c r="B377" s="221"/>
    </row>
    <row r="378" spans="2:2" ht="12.75" customHeight="1">
      <c r="B378" s="221"/>
    </row>
    <row r="379" spans="2:2" ht="12.75" customHeight="1">
      <c r="B379" s="221"/>
    </row>
    <row r="380" spans="2:2" ht="12.75" customHeight="1">
      <c r="B380" s="221"/>
    </row>
    <row r="381" spans="2:2" ht="12.75" customHeight="1">
      <c r="B381" s="221"/>
    </row>
    <row r="382" spans="2:2" ht="12.75" customHeight="1">
      <c r="B382" s="221"/>
    </row>
    <row r="383" spans="2:2" ht="12.75" customHeight="1">
      <c r="B383" s="221"/>
    </row>
    <row r="384" spans="2:2" ht="12.75" customHeight="1">
      <c r="B384" s="221"/>
    </row>
    <row r="385" spans="2:2" ht="12.75" customHeight="1">
      <c r="B385" s="221"/>
    </row>
    <row r="386" spans="2:2" ht="12.75" customHeight="1">
      <c r="B386" s="221"/>
    </row>
    <row r="387" spans="2:2" ht="12.75" customHeight="1">
      <c r="B387" s="221"/>
    </row>
    <row r="388" spans="2:2" ht="12.75" customHeight="1">
      <c r="B388" s="221"/>
    </row>
    <row r="389" spans="2:2" ht="12.75" customHeight="1">
      <c r="B389" s="221"/>
    </row>
    <row r="390" spans="2:2" ht="12.75" customHeight="1">
      <c r="B390" s="221"/>
    </row>
    <row r="391" spans="2:2" ht="12.75" customHeight="1">
      <c r="B391" s="221"/>
    </row>
    <row r="392" spans="2:2" ht="12.75" customHeight="1">
      <c r="B392" s="221"/>
    </row>
    <row r="393" spans="2:2" ht="12.75" customHeight="1">
      <c r="B393" s="221"/>
    </row>
    <row r="394" spans="2:2" ht="12.75" customHeight="1">
      <c r="B394" s="221"/>
    </row>
    <row r="395" spans="2:2" ht="12.75" customHeight="1">
      <c r="B395" s="221"/>
    </row>
    <row r="396" spans="2:2" ht="12.75" customHeight="1">
      <c r="B396" s="221"/>
    </row>
    <row r="397" spans="2:2" ht="12.75" customHeight="1">
      <c r="B397" s="221"/>
    </row>
    <row r="398" spans="2:2" ht="12.75" customHeight="1">
      <c r="B398" s="221"/>
    </row>
    <row r="399" spans="2:2" ht="12.75" customHeight="1">
      <c r="B399" s="221"/>
    </row>
    <row r="400" spans="2:2" ht="12.75" customHeight="1">
      <c r="B400" s="221"/>
    </row>
    <row r="401" spans="2:2" ht="12.75" customHeight="1">
      <c r="B401" s="221"/>
    </row>
    <row r="402" spans="2:2" ht="12.75" customHeight="1">
      <c r="B402" s="221"/>
    </row>
    <row r="403" spans="2:2" ht="12.75" customHeight="1">
      <c r="B403" s="221"/>
    </row>
    <row r="404" spans="2:2" ht="12.75" customHeight="1">
      <c r="B404" s="221"/>
    </row>
    <row r="405" spans="2:2" ht="12.75" customHeight="1">
      <c r="B405" s="221"/>
    </row>
    <row r="406" spans="2:2" ht="12.75" customHeight="1">
      <c r="B406" s="221"/>
    </row>
    <row r="407" spans="2:2" ht="12.75" customHeight="1">
      <c r="B407" s="221"/>
    </row>
    <row r="408" spans="2:2" ht="12.75" customHeight="1">
      <c r="B408" s="221"/>
    </row>
    <row r="409" spans="2:2" ht="12.75" customHeight="1">
      <c r="B409" s="221"/>
    </row>
    <row r="410" spans="2:2" ht="12.75" customHeight="1">
      <c r="B410" s="221"/>
    </row>
    <row r="411" spans="2:2" ht="12.75" customHeight="1">
      <c r="B411" s="221"/>
    </row>
    <row r="412" spans="2:2" ht="12.75" customHeight="1">
      <c r="B412" s="221"/>
    </row>
    <row r="413" spans="2:2" ht="12.75" customHeight="1">
      <c r="B413" s="221"/>
    </row>
    <row r="414" spans="2:2" ht="12.75" customHeight="1">
      <c r="B414" s="221"/>
    </row>
    <row r="415" spans="2:2" ht="12.75" customHeight="1">
      <c r="B415" s="221"/>
    </row>
    <row r="416" spans="2:2" ht="12.75" customHeight="1">
      <c r="B416" s="221"/>
    </row>
    <row r="417" spans="2:2" ht="12.75" customHeight="1">
      <c r="B417" s="221"/>
    </row>
    <row r="418" spans="2:2" ht="12.75" customHeight="1">
      <c r="B418" s="221"/>
    </row>
    <row r="419" spans="2:2" ht="12.75" customHeight="1">
      <c r="B419" s="221"/>
    </row>
    <row r="420" spans="2:2" ht="12.75" customHeight="1">
      <c r="B420" s="221"/>
    </row>
    <row r="421" spans="2:2" ht="12.75" customHeight="1">
      <c r="B421" s="221"/>
    </row>
    <row r="422" spans="2:2" ht="12.75" customHeight="1">
      <c r="B422" s="221"/>
    </row>
    <row r="423" spans="2:2" ht="12.75" customHeight="1">
      <c r="B423" s="221"/>
    </row>
    <row r="424" spans="2:2" ht="12.75" customHeight="1">
      <c r="B424" s="221"/>
    </row>
    <row r="425" spans="2:2" ht="12.75" customHeight="1">
      <c r="B425" s="221"/>
    </row>
    <row r="426" spans="2:2" ht="12.75" customHeight="1">
      <c r="B426" s="221"/>
    </row>
    <row r="427" spans="2:2" ht="12.75" customHeight="1">
      <c r="B427" s="221"/>
    </row>
    <row r="428" spans="2:2" ht="12.75" customHeight="1">
      <c r="B428" s="221"/>
    </row>
    <row r="429" spans="2:2" ht="12.75" customHeight="1">
      <c r="B429" s="221"/>
    </row>
    <row r="430" spans="2:2" ht="12.75" customHeight="1">
      <c r="B430" s="221"/>
    </row>
    <row r="431" spans="2:2" ht="12.75" customHeight="1">
      <c r="B431" s="221"/>
    </row>
    <row r="432" spans="2:2" ht="12.75" customHeight="1">
      <c r="B432" s="221"/>
    </row>
    <row r="433" spans="2:2" ht="12.75" customHeight="1">
      <c r="B433" s="221"/>
    </row>
    <row r="434" spans="2:2" ht="12.75" customHeight="1">
      <c r="B434" s="221"/>
    </row>
    <row r="435" spans="2:2" ht="12.75" customHeight="1">
      <c r="B435" s="221"/>
    </row>
    <row r="436" spans="2:2" ht="12.75" customHeight="1">
      <c r="B436" s="221"/>
    </row>
    <row r="437" spans="2:2" ht="12.75" customHeight="1">
      <c r="B437" s="221"/>
    </row>
    <row r="438" spans="2:2" ht="12.75" customHeight="1">
      <c r="B438" s="221"/>
    </row>
    <row r="439" spans="2:2" ht="12.75" customHeight="1">
      <c r="B439" s="221"/>
    </row>
    <row r="440" spans="2:2" ht="12.75" customHeight="1">
      <c r="B440" s="221"/>
    </row>
    <row r="441" spans="2:2" ht="12.75" customHeight="1">
      <c r="B441" s="221"/>
    </row>
    <row r="442" spans="2:2" ht="12.75" customHeight="1">
      <c r="B442" s="221"/>
    </row>
    <row r="443" spans="2:2" ht="12.75" customHeight="1">
      <c r="B443" s="221"/>
    </row>
    <row r="444" spans="2:2" ht="12.75" customHeight="1">
      <c r="B444" s="221"/>
    </row>
    <row r="445" spans="2:2" ht="12.75" customHeight="1">
      <c r="B445" s="221"/>
    </row>
    <row r="446" spans="2:2" ht="12.75" customHeight="1">
      <c r="B446" s="221"/>
    </row>
    <row r="447" spans="2:2" ht="12.75" customHeight="1">
      <c r="B447" s="221"/>
    </row>
    <row r="448" spans="2:2" ht="12.75" customHeight="1">
      <c r="B448" s="221"/>
    </row>
    <row r="449" spans="2:2" ht="12.75" customHeight="1">
      <c r="B449" s="221"/>
    </row>
    <row r="450" spans="2:2" ht="12.75" customHeight="1">
      <c r="B450" s="221"/>
    </row>
    <row r="451" spans="2:2" ht="12.75" customHeight="1">
      <c r="B451" s="221"/>
    </row>
    <row r="452" spans="2:2" ht="12.75" customHeight="1">
      <c r="B452" s="221"/>
    </row>
    <row r="453" spans="2:2" ht="12.75" customHeight="1">
      <c r="B453" s="221"/>
    </row>
    <row r="454" spans="2:2" ht="12.75" customHeight="1">
      <c r="B454" s="221"/>
    </row>
    <row r="455" spans="2:2" ht="12.75" customHeight="1">
      <c r="B455" s="221"/>
    </row>
    <row r="456" spans="2:2" ht="12.75" customHeight="1">
      <c r="B456" s="221"/>
    </row>
    <row r="457" spans="2:2" ht="12.75" customHeight="1">
      <c r="B457" s="221"/>
    </row>
    <row r="458" spans="2:2" ht="12.75" customHeight="1">
      <c r="B458" s="221"/>
    </row>
    <row r="459" spans="2:2" ht="12.75" customHeight="1">
      <c r="B459" s="221"/>
    </row>
    <row r="460" spans="2:2" ht="12.75" customHeight="1">
      <c r="B460" s="221"/>
    </row>
    <row r="461" spans="2:2" ht="12.75" customHeight="1">
      <c r="B461" s="221"/>
    </row>
    <row r="462" spans="2:2" ht="12.75" customHeight="1">
      <c r="B462" s="221"/>
    </row>
    <row r="463" spans="2:2" ht="12.75" customHeight="1">
      <c r="B463" s="221"/>
    </row>
    <row r="464" spans="2:2" ht="12.75" customHeight="1">
      <c r="B464" s="221"/>
    </row>
    <row r="465" spans="2:2" ht="12.75" customHeight="1">
      <c r="B465" s="221"/>
    </row>
    <row r="466" spans="2:2" ht="12.75" customHeight="1">
      <c r="B466" s="221"/>
    </row>
    <row r="467" spans="2:2" ht="12.75" customHeight="1">
      <c r="B467" s="221"/>
    </row>
    <row r="468" spans="2:2" ht="12.75" customHeight="1">
      <c r="B468" s="221"/>
    </row>
    <row r="469" spans="2:2" ht="12.75" customHeight="1">
      <c r="B469" s="221"/>
    </row>
    <row r="470" spans="2:2" ht="12.75" customHeight="1">
      <c r="B470" s="221"/>
    </row>
    <row r="471" spans="2:2" ht="12.75" customHeight="1">
      <c r="B471" s="221"/>
    </row>
    <row r="472" spans="2:2" ht="12.75" customHeight="1">
      <c r="B472" s="221"/>
    </row>
    <row r="473" spans="2:2" ht="12.75" customHeight="1">
      <c r="B473" s="221"/>
    </row>
    <row r="474" spans="2:2" ht="12.75" customHeight="1">
      <c r="B474" s="221"/>
    </row>
    <row r="475" spans="2:2" ht="12.75" customHeight="1">
      <c r="B475" s="221"/>
    </row>
    <row r="476" spans="2:2" ht="12.75" customHeight="1">
      <c r="B476" s="221"/>
    </row>
    <row r="477" spans="2:2" ht="12.75" customHeight="1">
      <c r="B477" s="221"/>
    </row>
    <row r="478" spans="2:2" ht="12.75" customHeight="1">
      <c r="B478" s="221"/>
    </row>
    <row r="479" spans="2:2" ht="12.75" customHeight="1">
      <c r="B479" s="221"/>
    </row>
    <row r="480" spans="2:2" ht="12.75" customHeight="1">
      <c r="B480" s="221"/>
    </row>
    <row r="481" spans="2:2" ht="12.75" customHeight="1">
      <c r="B481" s="221"/>
    </row>
    <row r="482" spans="2:2" ht="12.75" customHeight="1">
      <c r="B482" s="221"/>
    </row>
    <row r="483" spans="2:2" ht="12.75" customHeight="1">
      <c r="B483" s="221"/>
    </row>
    <row r="484" spans="2:2" ht="12.75" customHeight="1">
      <c r="B484" s="221"/>
    </row>
    <row r="485" spans="2:2" ht="12.75" customHeight="1">
      <c r="B485" s="221"/>
    </row>
    <row r="486" spans="2:2" ht="12.75" customHeight="1">
      <c r="B486" s="221"/>
    </row>
    <row r="487" spans="2:2" ht="12.75" customHeight="1">
      <c r="B487" s="221"/>
    </row>
    <row r="488" spans="2:2" ht="12.75" customHeight="1">
      <c r="B488" s="221"/>
    </row>
    <row r="489" spans="2:2" ht="12.75" customHeight="1">
      <c r="B489" s="221"/>
    </row>
    <row r="490" spans="2:2" ht="12.75" customHeight="1">
      <c r="B490" s="221"/>
    </row>
    <row r="491" spans="2:2" ht="12.75" customHeight="1">
      <c r="B491" s="221"/>
    </row>
    <row r="492" spans="2:2" ht="12.75" customHeight="1">
      <c r="B492" s="221"/>
    </row>
    <row r="493" spans="2:2" ht="12.75" customHeight="1">
      <c r="B493" s="221"/>
    </row>
    <row r="494" spans="2:2" ht="12.75" customHeight="1">
      <c r="B494" s="221"/>
    </row>
    <row r="495" spans="2:2" ht="12.75" customHeight="1">
      <c r="B495" s="221"/>
    </row>
    <row r="496" spans="2:2" ht="12.75" customHeight="1">
      <c r="B496" s="221"/>
    </row>
    <row r="497" spans="2:2" ht="12.75" customHeight="1">
      <c r="B497" s="221"/>
    </row>
    <row r="498" spans="2:2" ht="12.75" customHeight="1">
      <c r="B498" s="221"/>
    </row>
    <row r="499" spans="2:2" ht="12.75" customHeight="1">
      <c r="B499" s="221"/>
    </row>
    <row r="500" spans="2:2" ht="12.75" customHeight="1">
      <c r="B500" s="221"/>
    </row>
    <row r="501" spans="2:2" ht="12.75" customHeight="1">
      <c r="B501" s="221"/>
    </row>
    <row r="502" spans="2:2" ht="12.75" customHeight="1">
      <c r="B502" s="221"/>
    </row>
    <row r="503" spans="2:2" ht="12.75" customHeight="1">
      <c r="B503" s="221"/>
    </row>
    <row r="504" spans="2:2" ht="12.75" customHeight="1">
      <c r="B504" s="221"/>
    </row>
    <row r="505" spans="2:2" ht="12.75" customHeight="1">
      <c r="B505" s="221"/>
    </row>
    <row r="506" spans="2:2" ht="12.75" customHeight="1">
      <c r="B506" s="221"/>
    </row>
    <row r="507" spans="2:2" ht="12.75" customHeight="1">
      <c r="B507" s="221"/>
    </row>
    <row r="508" spans="2:2" ht="12.75" customHeight="1">
      <c r="B508" s="221"/>
    </row>
    <row r="509" spans="2:2" ht="12.75" customHeight="1">
      <c r="B509" s="221"/>
    </row>
    <row r="510" spans="2:2" ht="12.75" customHeight="1">
      <c r="B510" s="221"/>
    </row>
    <row r="511" spans="2:2" ht="12.75" customHeight="1">
      <c r="B511" s="221"/>
    </row>
    <row r="512" spans="2:2" ht="12.75" customHeight="1">
      <c r="B512" s="221"/>
    </row>
    <row r="513" spans="2:2" ht="12.75" customHeight="1">
      <c r="B513" s="221"/>
    </row>
    <row r="514" spans="2:2" ht="12.75" customHeight="1">
      <c r="B514" s="221"/>
    </row>
    <row r="515" spans="2:2" ht="12.75" customHeight="1">
      <c r="B515" s="221"/>
    </row>
    <row r="516" spans="2:2" ht="12.75" customHeight="1">
      <c r="B516" s="221"/>
    </row>
    <row r="517" spans="2:2" ht="12.75" customHeight="1">
      <c r="B517" s="221"/>
    </row>
    <row r="518" spans="2:2" ht="12.75" customHeight="1">
      <c r="B518" s="221"/>
    </row>
    <row r="519" spans="2:2" ht="12.75" customHeight="1">
      <c r="B519" s="221"/>
    </row>
    <row r="520" spans="2:2" ht="12.75" customHeight="1">
      <c r="B520" s="221"/>
    </row>
    <row r="521" spans="2:2" ht="12.75" customHeight="1">
      <c r="B521" s="221"/>
    </row>
    <row r="522" spans="2:2" ht="12.75" customHeight="1">
      <c r="B522" s="221"/>
    </row>
    <row r="523" spans="2:2" ht="12.75" customHeight="1">
      <c r="B523" s="221"/>
    </row>
    <row r="524" spans="2:2" ht="12.75" customHeight="1">
      <c r="B524" s="221"/>
    </row>
    <row r="525" spans="2:2" ht="12.75" customHeight="1">
      <c r="B525" s="221"/>
    </row>
    <row r="526" spans="2:2" ht="12.75" customHeight="1">
      <c r="B526" s="221"/>
    </row>
    <row r="527" spans="2:2" ht="12.75" customHeight="1">
      <c r="B527" s="221"/>
    </row>
    <row r="528" spans="2:2" ht="12.75" customHeight="1">
      <c r="B528" s="221"/>
    </row>
    <row r="529" spans="2:2" ht="12.75" customHeight="1">
      <c r="B529" s="221"/>
    </row>
    <row r="530" spans="2:2" ht="12.75" customHeight="1">
      <c r="B530" s="221"/>
    </row>
    <row r="531" spans="2:2" ht="12.75" customHeight="1">
      <c r="B531" s="221"/>
    </row>
    <row r="532" spans="2:2" ht="12.75" customHeight="1">
      <c r="B532" s="221"/>
    </row>
    <row r="533" spans="2:2" ht="12.75" customHeight="1">
      <c r="B533" s="221"/>
    </row>
    <row r="534" spans="2:2" ht="12.75" customHeight="1">
      <c r="B534" s="221"/>
    </row>
    <row r="535" spans="2:2" ht="12.75" customHeight="1">
      <c r="B535" s="221"/>
    </row>
    <row r="536" spans="2:2" ht="12.75" customHeight="1">
      <c r="B536" s="221"/>
    </row>
    <row r="537" spans="2:2" ht="12.75" customHeight="1">
      <c r="B537" s="221"/>
    </row>
    <row r="538" spans="2:2" ht="12.75" customHeight="1">
      <c r="B538" s="221"/>
    </row>
    <row r="539" spans="2:2" ht="12.75" customHeight="1">
      <c r="B539" s="221"/>
    </row>
    <row r="540" spans="2:2" ht="12.75" customHeight="1">
      <c r="B540" s="221"/>
    </row>
    <row r="541" spans="2:2" ht="12.75" customHeight="1">
      <c r="B541" s="221"/>
    </row>
    <row r="542" spans="2:2" ht="12.75" customHeight="1">
      <c r="B542" s="221"/>
    </row>
    <row r="543" spans="2:2" ht="12.75" customHeight="1">
      <c r="B543" s="221"/>
    </row>
    <row r="544" spans="2:2" ht="12.75" customHeight="1">
      <c r="B544" s="221"/>
    </row>
    <row r="545" spans="2:2" ht="12.75" customHeight="1">
      <c r="B545" s="221"/>
    </row>
    <row r="546" spans="2:2" ht="12.75" customHeight="1">
      <c r="B546" s="221"/>
    </row>
    <row r="547" spans="2:2" ht="12.75" customHeight="1">
      <c r="B547" s="221"/>
    </row>
    <row r="548" spans="2:2" ht="12.75" customHeight="1">
      <c r="B548" s="221"/>
    </row>
    <row r="549" spans="2:2" ht="12.75" customHeight="1">
      <c r="B549" s="221"/>
    </row>
    <row r="550" spans="2:2" ht="12.75" customHeight="1">
      <c r="B550" s="221"/>
    </row>
    <row r="551" spans="2:2" ht="12.75" customHeight="1">
      <c r="B551" s="221"/>
    </row>
    <row r="552" spans="2:2" ht="12.75" customHeight="1">
      <c r="B552" s="221"/>
    </row>
    <row r="553" spans="2:2" ht="12.75" customHeight="1">
      <c r="B553" s="221"/>
    </row>
    <row r="554" spans="2:2" ht="12.75" customHeight="1">
      <c r="B554" s="221"/>
    </row>
    <row r="555" spans="2:2" ht="12.75" customHeight="1">
      <c r="B555" s="221"/>
    </row>
    <row r="556" spans="2:2" ht="12.75" customHeight="1">
      <c r="B556" s="221"/>
    </row>
    <row r="557" spans="2:2" ht="12.75" customHeight="1">
      <c r="B557" s="221"/>
    </row>
    <row r="558" spans="2:2" ht="12.75" customHeight="1">
      <c r="B558" s="221"/>
    </row>
    <row r="559" spans="2:2" ht="12.75" customHeight="1">
      <c r="B559" s="221"/>
    </row>
    <row r="560" spans="2:2" ht="12.75" customHeight="1">
      <c r="B560" s="221"/>
    </row>
    <row r="561" spans="2:2" ht="12.75" customHeight="1">
      <c r="B561" s="221"/>
    </row>
    <row r="562" spans="2:2" ht="12.75" customHeight="1">
      <c r="B562" s="221"/>
    </row>
    <row r="563" spans="2:2" ht="12.75" customHeight="1">
      <c r="B563" s="221"/>
    </row>
    <row r="564" spans="2:2" ht="12.75" customHeight="1">
      <c r="B564" s="221"/>
    </row>
    <row r="565" spans="2:2" ht="12.75" customHeight="1">
      <c r="B565" s="221"/>
    </row>
    <row r="566" spans="2:2" ht="12.75" customHeight="1">
      <c r="B566" s="221"/>
    </row>
    <row r="567" spans="2:2" ht="12.75" customHeight="1">
      <c r="B567" s="221"/>
    </row>
    <row r="568" spans="2:2" ht="12.75" customHeight="1">
      <c r="B568" s="221"/>
    </row>
    <row r="569" spans="2:2" ht="12.75" customHeight="1">
      <c r="B569" s="221"/>
    </row>
    <row r="570" spans="2:2" ht="12.75" customHeight="1">
      <c r="B570" s="221"/>
    </row>
    <row r="571" spans="2:2" ht="12.75" customHeight="1">
      <c r="B571" s="221"/>
    </row>
    <row r="572" spans="2:2" ht="12.75" customHeight="1">
      <c r="B572" s="221"/>
    </row>
    <row r="573" spans="2:2" ht="12.75" customHeight="1">
      <c r="B573" s="221"/>
    </row>
    <row r="574" spans="2:2" ht="12.75" customHeight="1">
      <c r="B574" s="221"/>
    </row>
    <row r="575" spans="2:2" ht="12.75" customHeight="1">
      <c r="B575" s="221"/>
    </row>
    <row r="576" spans="2:2" ht="12.75" customHeight="1">
      <c r="B576" s="221"/>
    </row>
    <row r="577" spans="2:2" ht="12.75" customHeight="1">
      <c r="B577" s="221"/>
    </row>
    <row r="578" spans="2:2" ht="12.75" customHeight="1">
      <c r="B578" s="221"/>
    </row>
    <row r="579" spans="2:2" ht="12.75" customHeight="1">
      <c r="B579" s="221"/>
    </row>
    <row r="580" spans="2:2" ht="12.75" customHeight="1">
      <c r="B580" s="221"/>
    </row>
    <row r="581" spans="2:2" ht="12.75" customHeight="1">
      <c r="B581" s="221"/>
    </row>
    <row r="582" spans="2:2" ht="12.75" customHeight="1">
      <c r="B582" s="221"/>
    </row>
    <row r="583" spans="2:2" ht="12.75" customHeight="1">
      <c r="B583" s="221"/>
    </row>
    <row r="584" spans="2:2" ht="12.75" customHeight="1">
      <c r="B584" s="221"/>
    </row>
    <row r="585" spans="2:2" ht="12.75" customHeight="1">
      <c r="B585" s="221"/>
    </row>
    <row r="586" spans="2:2" ht="12.75" customHeight="1">
      <c r="B586" s="221"/>
    </row>
    <row r="587" spans="2:2" ht="12.75" customHeight="1">
      <c r="B587" s="221"/>
    </row>
    <row r="588" spans="2:2" ht="12.75" customHeight="1">
      <c r="B588" s="221"/>
    </row>
    <row r="589" spans="2:2" ht="12.75" customHeight="1">
      <c r="B589" s="221"/>
    </row>
    <row r="590" spans="2:2" ht="12.75" customHeight="1">
      <c r="B590" s="221"/>
    </row>
    <row r="591" spans="2:2" ht="12.75" customHeight="1">
      <c r="B591" s="221"/>
    </row>
    <row r="592" spans="2:2" ht="12.75" customHeight="1">
      <c r="B592" s="221"/>
    </row>
    <row r="593" spans="2:2" ht="12.75" customHeight="1">
      <c r="B593" s="221"/>
    </row>
    <row r="594" spans="2:2" ht="12.75" customHeight="1">
      <c r="B594" s="221"/>
    </row>
    <row r="595" spans="2:2" ht="12.75" customHeight="1">
      <c r="B595" s="221"/>
    </row>
    <row r="596" spans="2:2" ht="12.75" customHeight="1">
      <c r="B596" s="221"/>
    </row>
    <row r="597" spans="2:2" ht="12.75" customHeight="1">
      <c r="B597" s="221"/>
    </row>
    <row r="598" spans="2:2" ht="12.75" customHeight="1">
      <c r="B598" s="221"/>
    </row>
    <row r="599" spans="2:2" ht="12.75" customHeight="1">
      <c r="B599" s="221"/>
    </row>
    <row r="600" spans="2:2" ht="12.75" customHeight="1">
      <c r="B600" s="221"/>
    </row>
    <row r="601" spans="2:2" ht="12.75" customHeight="1">
      <c r="B601" s="221"/>
    </row>
    <row r="602" spans="2:2" ht="12.75" customHeight="1">
      <c r="B602" s="221"/>
    </row>
    <row r="603" spans="2:2" ht="12.75" customHeight="1">
      <c r="B603" s="221"/>
    </row>
    <row r="604" spans="2:2" ht="12.75" customHeight="1">
      <c r="B604" s="221"/>
    </row>
    <row r="605" spans="2:2" ht="12.75" customHeight="1">
      <c r="B605" s="221"/>
    </row>
    <row r="606" spans="2:2" ht="12.75" customHeight="1">
      <c r="B606" s="221"/>
    </row>
    <row r="607" spans="2:2" ht="12.75" customHeight="1">
      <c r="B607" s="221"/>
    </row>
    <row r="608" spans="2:2" ht="12.75" customHeight="1">
      <c r="B608" s="221"/>
    </row>
    <row r="609" spans="2:2" ht="12.75" customHeight="1">
      <c r="B609" s="221"/>
    </row>
    <row r="610" spans="2:2" ht="12.75" customHeight="1">
      <c r="B610" s="221"/>
    </row>
    <row r="611" spans="2:2" ht="12.75" customHeight="1">
      <c r="B611" s="221"/>
    </row>
    <row r="612" spans="2:2" ht="12.75" customHeight="1">
      <c r="B612" s="221"/>
    </row>
    <row r="613" spans="2:2" ht="12.75" customHeight="1">
      <c r="B613" s="221"/>
    </row>
    <row r="614" spans="2:2" ht="12.75" customHeight="1">
      <c r="B614" s="221"/>
    </row>
    <row r="615" spans="2:2" ht="12.75" customHeight="1">
      <c r="B615" s="221"/>
    </row>
    <row r="616" spans="2:2" ht="12.75" customHeight="1">
      <c r="B616" s="221"/>
    </row>
    <row r="617" spans="2:2" ht="12.75" customHeight="1">
      <c r="B617" s="221"/>
    </row>
    <row r="618" spans="2:2" ht="12.75" customHeight="1">
      <c r="B618" s="221"/>
    </row>
    <row r="619" spans="2:2" ht="12.75" customHeight="1">
      <c r="B619" s="221"/>
    </row>
    <row r="620" spans="2:2" ht="12.75" customHeight="1">
      <c r="B620" s="221"/>
    </row>
    <row r="621" spans="2:2" ht="12.75" customHeight="1">
      <c r="B621" s="221"/>
    </row>
    <row r="622" spans="2:2" ht="12.75" customHeight="1">
      <c r="B622" s="221"/>
    </row>
    <row r="623" spans="2:2" ht="12.75" customHeight="1">
      <c r="B623" s="221"/>
    </row>
    <row r="624" spans="2:2" ht="12.75" customHeight="1">
      <c r="B624" s="221"/>
    </row>
    <row r="625" spans="2:2" ht="12.75" customHeight="1">
      <c r="B625" s="221"/>
    </row>
    <row r="626" spans="2:2" ht="12.75" customHeight="1">
      <c r="B626" s="221"/>
    </row>
    <row r="627" spans="2:2" ht="12.75" customHeight="1">
      <c r="B627" s="221"/>
    </row>
    <row r="628" spans="2:2" ht="12.75" customHeight="1">
      <c r="B628" s="221"/>
    </row>
    <row r="629" spans="2:2" ht="12.75" customHeight="1">
      <c r="B629" s="221"/>
    </row>
    <row r="630" spans="2:2" ht="12.75" customHeight="1">
      <c r="B630" s="221"/>
    </row>
    <row r="631" spans="2:2" ht="12.75" customHeight="1">
      <c r="B631" s="221"/>
    </row>
    <row r="632" spans="2:2" ht="12.75" customHeight="1">
      <c r="B632" s="221"/>
    </row>
    <row r="633" spans="2:2" ht="12.75" customHeight="1">
      <c r="B633" s="221"/>
    </row>
    <row r="634" spans="2:2" ht="12.75" customHeight="1">
      <c r="B634" s="221"/>
    </row>
    <row r="635" spans="2:2" ht="12.75" customHeight="1">
      <c r="B635" s="221"/>
    </row>
    <row r="636" spans="2:2" ht="12.75" customHeight="1">
      <c r="B636" s="221"/>
    </row>
    <row r="637" spans="2:2" ht="12.75" customHeight="1">
      <c r="B637" s="221"/>
    </row>
    <row r="638" spans="2:2" ht="12.75" customHeight="1">
      <c r="B638" s="221"/>
    </row>
    <row r="639" spans="2:2" ht="12.75" customHeight="1">
      <c r="B639" s="221"/>
    </row>
    <row r="640" spans="2:2" ht="12.75" customHeight="1">
      <c r="B640" s="221"/>
    </row>
    <row r="641" spans="2:2" ht="12.75" customHeight="1">
      <c r="B641" s="221"/>
    </row>
    <row r="642" spans="2:2" ht="12.75" customHeight="1">
      <c r="B642" s="221"/>
    </row>
    <row r="643" spans="2:2" ht="12.75" customHeight="1">
      <c r="B643" s="221"/>
    </row>
    <row r="644" spans="2:2" ht="12.75" customHeight="1">
      <c r="B644" s="221"/>
    </row>
    <row r="645" spans="2:2" ht="12.75" customHeight="1">
      <c r="B645" s="221"/>
    </row>
    <row r="646" spans="2:2" ht="12.75" customHeight="1">
      <c r="B646" s="221"/>
    </row>
    <row r="647" spans="2:2" ht="12.75" customHeight="1">
      <c r="B647" s="221"/>
    </row>
    <row r="648" spans="2:2" ht="12.75" customHeight="1">
      <c r="B648" s="221"/>
    </row>
    <row r="649" spans="2:2" ht="12.75" customHeight="1">
      <c r="B649" s="221"/>
    </row>
    <row r="650" spans="2:2" ht="12.75" customHeight="1">
      <c r="B650" s="221"/>
    </row>
    <row r="651" spans="2:2" ht="12.75" customHeight="1">
      <c r="B651" s="221"/>
    </row>
    <row r="652" spans="2:2" ht="12.75" customHeight="1">
      <c r="B652" s="221"/>
    </row>
    <row r="653" spans="2:2" ht="12.75" customHeight="1">
      <c r="B653" s="221"/>
    </row>
    <row r="654" spans="2:2" ht="12.75" customHeight="1">
      <c r="B654" s="221"/>
    </row>
    <row r="655" spans="2:2" ht="12.75" customHeight="1">
      <c r="B655" s="221"/>
    </row>
    <row r="656" spans="2:2" ht="12.75" customHeight="1">
      <c r="B656" s="221"/>
    </row>
    <row r="657" spans="2:2" ht="12.75" customHeight="1">
      <c r="B657" s="221"/>
    </row>
    <row r="658" spans="2:2" ht="12.75" customHeight="1">
      <c r="B658" s="221"/>
    </row>
    <row r="659" spans="2:2" ht="12.75" customHeight="1">
      <c r="B659" s="221"/>
    </row>
    <row r="660" spans="2:2" ht="12.75" customHeight="1">
      <c r="B660" s="221"/>
    </row>
    <row r="661" spans="2:2" ht="12.75" customHeight="1">
      <c r="B661" s="221"/>
    </row>
    <row r="662" spans="2:2" ht="12.75" customHeight="1">
      <c r="B662" s="221"/>
    </row>
    <row r="663" spans="2:2" ht="12.75" customHeight="1">
      <c r="B663" s="221"/>
    </row>
    <row r="664" spans="2:2" ht="12.75" customHeight="1">
      <c r="B664" s="221"/>
    </row>
    <row r="665" spans="2:2" ht="12.75" customHeight="1">
      <c r="B665" s="221"/>
    </row>
    <row r="666" spans="2:2" ht="12.75" customHeight="1">
      <c r="B666" s="221"/>
    </row>
    <row r="667" spans="2:2" ht="12.75" customHeight="1">
      <c r="B667" s="221"/>
    </row>
    <row r="668" spans="2:2" ht="12.75" customHeight="1">
      <c r="B668" s="221"/>
    </row>
    <row r="669" spans="2:2" ht="12.75" customHeight="1">
      <c r="B669" s="221"/>
    </row>
    <row r="670" spans="2:2" ht="12.75" customHeight="1">
      <c r="B670" s="221"/>
    </row>
    <row r="671" spans="2:2" ht="12.75" customHeight="1">
      <c r="B671" s="221"/>
    </row>
    <row r="672" spans="2:2" ht="12.75" customHeight="1">
      <c r="B672" s="221"/>
    </row>
    <row r="673" spans="2:2" ht="12.75" customHeight="1">
      <c r="B673" s="221"/>
    </row>
    <row r="674" spans="2:2" ht="12.75" customHeight="1">
      <c r="B674" s="221"/>
    </row>
    <row r="675" spans="2:2" ht="12.75" customHeight="1">
      <c r="B675" s="221"/>
    </row>
    <row r="676" spans="2:2" ht="12.75" customHeight="1">
      <c r="B676" s="221"/>
    </row>
    <row r="677" spans="2:2" ht="12.75" customHeight="1">
      <c r="B677" s="221"/>
    </row>
    <row r="678" spans="2:2" ht="12.75" customHeight="1">
      <c r="B678" s="221"/>
    </row>
    <row r="679" spans="2:2" ht="12.75" customHeight="1">
      <c r="B679" s="221"/>
    </row>
    <row r="680" spans="2:2" ht="12.75" customHeight="1">
      <c r="B680" s="221"/>
    </row>
    <row r="681" spans="2:2" ht="12.75" customHeight="1">
      <c r="B681" s="221"/>
    </row>
    <row r="682" spans="2:2" ht="12.75" customHeight="1">
      <c r="B682" s="221"/>
    </row>
    <row r="683" spans="2:2" ht="12.75" customHeight="1">
      <c r="B683" s="221"/>
    </row>
    <row r="684" spans="2:2" ht="12.75" customHeight="1">
      <c r="B684" s="221"/>
    </row>
    <row r="685" spans="2:2" ht="12.75" customHeight="1">
      <c r="B685" s="221"/>
    </row>
    <row r="686" spans="2:2" ht="12.75" customHeight="1">
      <c r="B686" s="221"/>
    </row>
    <row r="687" spans="2:2" ht="12.75" customHeight="1">
      <c r="B687" s="221"/>
    </row>
    <row r="688" spans="2:2" ht="12.75" customHeight="1">
      <c r="B688" s="221"/>
    </row>
    <row r="689" spans="2:2" ht="12.75" customHeight="1">
      <c r="B689" s="221"/>
    </row>
    <row r="690" spans="2:2" ht="12.75" customHeight="1">
      <c r="B690" s="221"/>
    </row>
    <row r="691" spans="2:2" ht="12.75" customHeight="1">
      <c r="B691" s="221"/>
    </row>
    <row r="692" spans="2:2" ht="12.75" customHeight="1">
      <c r="B692" s="221"/>
    </row>
    <row r="693" spans="2:2" ht="12.75" customHeight="1">
      <c r="B693" s="221"/>
    </row>
    <row r="694" spans="2:2" ht="12.75" customHeight="1">
      <c r="B694" s="221"/>
    </row>
    <row r="695" spans="2:2" ht="12.75" customHeight="1">
      <c r="B695" s="221"/>
    </row>
    <row r="696" spans="2:2" ht="12.75" customHeight="1">
      <c r="B696" s="221"/>
    </row>
    <row r="697" spans="2:2" ht="12.75" customHeight="1">
      <c r="B697" s="221"/>
    </row>
    <row r="698" spans="2:2" ht="12.75" customHeight="1">
      <c r="B698" s="221"/>
    </row>
    <row r="699" spans="2:2" ht="12.75" customHeight="1">
      <c r="B699" s="221"/>
    </row>
    <row r="700" spans="2:2" ht="12.75" customHeight="1">
      <c r="B700" s="221"/>
    </row>
    <row r="701" spans="2:2" ht="12.75" customHeight="1">
      <c r="B701" s="221"/>
    </row>
    <row r="702" spans="2:2" ht="12.75" customHeight="1">
      <c r="B702" s="221"/>
    </row>
    <row r="703" spans="2:2" ht="12.75" customHeight="1">
      <c r="B703" s="221"/>
    </row>
    <row r="704" spans="2:2" ht="12.75" customHeight="1">
      <c r="B704" s="221"/>
    </row>
    <row r="705" spans="2:2" ht="12.75" customHeight="1">
      <c r="B705" s="221"/>
    </row>
    <row r="706" spans="2:2" ht="12.75" customHeight="1">
      <c r="B706" s="221"/>
    </row>
    <row r="707" spans="2:2" ht="12.75" customHeight="1">
      <c r="B707" s="221"/>
    </row>
    <row r="708" spans="2:2" ht="12.75" customHeight="1">
      <c r="B708" s="221"/>
    </row>
    <row r="709" spans="2:2" ht="12.75" customHeight="1">
      <c r="B709" s="221"/>
    </row>
    <row r="710" spans="2:2" ht="12.75" customHeight="1">
      <c r="B710" s="221"/>
    </row>
    <row r="711" spans="2:2" ht="12.75" customHeight="1">
      <c r="B711" s="221"/>
    </row>
    <row r="712" spans="2:2" ht="12.75" customHeight="1">
      <c r="B712" s="221"/>
    </row>
    <row r="713" spans="2:2" ht="12.75" customHeight="1">
      <c r="B713" s="221"/>
    </row>
    <row r="714" spans="2:2" ht="12.75" customHeight="1">
      <c r="B714" s="221"/>
    </row>
    <row r="715" spans="2:2" ht="12.75" customHeight="1">
      <c r="B715" s="221"/>
    </row>
    <row r="716" spans="2:2" ht="12.75" customHeight="1">
      <c r="B716" s="221"/>
    </row>
    <row r="717" spans="2:2" ht="12.75" customHeight="1">
      <c r="B717" s="221"/>
    </row>
    <row r="718" spans="2:2" ht="12.75" customHeight="1">
      <c r="B718" s="221"/>
    </row>
    <row r="719" spans="2:2" ht="12.75" customHeight="1">
      <c r="B719" s="221"/>
    </row>
    <row r="720" spans="2:2" ht="12.75" customHeight="1">
      <c r="B720" s="221"/>
    </row>
    <row r="721" spans="2:2" ht="12.75" customHeight="1">
      <c r="B721" s="221"/>
    </row>
    <row r="722" spans="2:2" ht="12.75" customHeight="1">
      <c r="B722" s="221"/>
    </row>
    <row r="723" spans="2:2" ht="12.75" customHeight="1">
      <c r="B723" s="221"/>
    </row>
    <row r="724" spans="2:2" ht="12.75" customHeight="1">
      <c r="B724" s="221"/>
    </row>
    <row r="725" spans="2:2" ht="12.75" customHeight="1">
      <c r="B725" s="221"/>
    </row>
    <row r="726" spans="2:2" ht="12.75" customHeight="1">
      <c r="B726" s="221"/>
    </row>
    <row r="727" spans="2:2" ht="12.75" customHeight="1">
      <c r="B727" s="221"/>
    </row>
    <row r="728" spans="2:2" ht="12.75" customHeight="1">
      <c r="B728" s="221"/>
    </row>
    <row r="729" spans="2:2" ht="12.75" customHeight="1">
      <c r="B729" s="221"/>
    </row>
    <row r="730" spans="2:2" ht="12.75" customHeight="1">
      <c r="B730" s="221"/>
    </row>
    <row r="731" spans="2:2" ht="12.75" customHeight="1">
      <c r="B731" s="221"/>
    </row>
    <row r="732" spans="2:2" ht="12.75" customHeight="1">
      <c r="B732" s="221"/>
    </row>
    <row r="733" spans="2:2" ht="12.75" customHeight="1">
      <c r="B733" s="221"/>
    </row>
    <row r="734" spans="2:2" ht="12.75" customHeight="1">
      <c r="B734" s="221"/>
    </row>
    <row r="735" spans="2:2" ht="12.75" customHeight="1">
      <c r="B735" s="221"/>
    </row>
    <row r="736" spans="2:2" ht="12.75" customHeight="1">
      <c r="B736" s="221"/>
    </row>
    <row r="737" spans="2:2" ht="12.75" customHeight="1">
      <c r="B737" s="221"/>
    </row>
    <row r="738" spans="2:2" ht="12.75" customHeight="1">
      <c r="B738" s="221"/>
    </row>
    <row r="739" spans="2:2" ht="12.75" customHeight="1">
      <c r="B739" s="221"/>
    </row>
    <row r="740" spans="2:2" ht="12.75" customHeight="1">
      <c r="B740" s="221"/>
    </row>
    <row r="741" spans="2:2" ht="12.75" customHeight="1">
      <c r="B741" s="221"/>
    </row>
    <row r="742" spans="2:2" ht="12.75" customHeight="1">
      <c r="B742" s="221"/>
    </row>
    <row r="743" spans="2:2" ht="12.75" customHeight="1">
      <c r="B743" s="221"/>
    </row>
    <row r="744" spans="2:2" ht="12.75" customHeight="1">
      <c r="B744" s="221"/>
    </row>
    <row r="745" spans="2:2" ht="12.75" customHeight="1">
      <c r="B745" s="221"/>
    </row>
    <row r="746" spans="2:2" ht="12.75" customHeight="1">
      <c r="B746" s="221"/>
    </row>
    <row r="747" spans="2:2" ht="12.75" customHeight="1">
      <c r="B747" s="221"/>
    </row>
    <row r="748" spans="2:2" ht="12.75" customHeight="1">
      <c r="B748" s="221"/>
    </row>
    <row r="749" spans="2:2" ht="12.75" customHeight="1">
      <c r="B749" s="221"/>
    </row>
    <row r="750" spans="2:2" ht="12.75" customHeight="1">
      <c r="B750" s="221"/>
    </row>
    <row r="751" spans="2:2" ht="12.75" customHeight="1">
      <c r="B751" s="221"/>
    </row>
    <row r="752" spans="2:2" ht="12.75" customHeight="1">
      <c r="B752" s="221"/>
    </row>
    <row r="753" spans="2:2" ht="12.75" customHeight="1">
      <c r="B753" s="221"/>
    </row>
    <row r="754" spans="2:2" ht="12.75" customHeight="1">
      <c r="B754" s="221"/>
    </row>
    <row r="755" spans="2:2" ht="12.75" customHeight="1">
      <c r="B755" s="221"/>
    </row>
    <row r="756" spans="2:2" ht="12.75" customHeight="1">
      <c r="B756" s="221"/>
    </row>
    <row r="757" spans="2:2" ht="12.75" customHeight="1">
      <c r="B757" s="221"/>
    </row>
    <row r="758" spans="2:2" ht="12.75" customHeight="1">
      <c r="B758" s="221"/>
    </row>
    <row r="759" spans="2:2" ht="12.75" customHeight="1">
      <c r="B759" s="221"/>
    </row>
    <row r="760" spans="2:2" ht="12.75" customHeight="1">
      <c r="B760" s="221"/>
    </row>
    <row r="761" spans="2:2" ht="12.75" customHeight="1">
      <c r="B761" s="221"/>
    </row>
    <row r="762" spans="2:2" ht="12.75" customHeight="1">
      <c r="B762" s="221"/>
    </row>
    <row r="763" spans="2:2" ht="12.75" customHeight="1">
      <c r="B763" s="221"/>
    </row>
    <row r="764" spans="2:2" ht="12.75" customHeight="1">
      <c r="B764" s="221"/>
    </row>
    <row r="765" spans="2:2" ht="12.75" customHeight="1">
      <c r="B765" s="221"/>
    </row>
    <row r="766" spans="2:2" ht="12.75" customHeight="1">
      <c r="B766" s="221"/>
    </row>
    <row r="767" spans="2:2" ht="12.75" customHeight="1">
      <c r="B767" s="221"/>
    </row>
    <row r="768" spans="2:2" ht="12.75" customHeight="1">
      <c r="B768" s="221"/>
    </row>
    <row r="769" spans="2:2" ht="12.75" customHeight="1">
      <c r="B769" s="221"/>
    </row>
    <row r="770" spans="2:2" ht="12.75" customHeight="1">
      <c r="B770" s="221"/>
    </row>
    <row r="771" spans="2:2" ht="12.75" customHeight="1">
      <c r="B771" s="221"/>
    </row>
    <row r="772" spans="2:2" ht="12.75" customHeight="1">
      <c r="B772" s="221"/>
    </row>
    <row r="773" spans="2:2" ht="12.75" customHeight="1">
      <c r="B773" s="221"/>
    </row>
    <row r="774" spans="2:2" ht="12.75" customHeight="1">
      <c r="B774" s="221"/>
    </row>
    <row r="775" spans="2:2" ht="12.75" customHeight="1">
      <c r="B775" s="221"/>
    </row>
    <row r="776" spans="2:2" ht="12.75" customHeight="1">
      <c r="B776" s="221"/>
    </row>
    <row r="777" spans="2:2" ht="12.75" customHeight="1">
      <c r="B777" s="221"/>
    </row>
    <row r="778" spans="2:2" ht="12.75" customHeight="1">
      <c r="B778" s="221"/>
    </row>
    <row r="779" spans="2:2" ht="12.75" customHeight="1">
      <c r="B779" s="221"/>
    </row>
    <row r="780" spans="2:2" ht="12.75" customHeight="1">
      <c r="B780" s="221"/>
    </row>
    <row r="781" spans="2:2" ht="12.75" customHeight="1">
      <c r="B781" s="221"/>
    </row>
    <row r="782" spans="2:2" ht="12.75" customHeight="1">
      <c r="B782" s="221"/>
    </row>
    <row r="783" spans="2:2" ht="12.75" customHeight="1">
      <c r="B783" s="221"/>
    </row>
    <row r="784" spans="2:2" ht="12.75" customHeight="1">
      <c r="B784" s="221"/>
    </row>
    <row r="785" spans="2:2" ht="12.75" customHeight="1">
      <c r="B785" s="221"/>
    </row>
    <row r="786" spans="2:2" ht="12.75" customHeight="1">
      <c r="B786" s="221"/>
    </row>
    <row r="787" spans="2:2" ht="12.75" customHeight="1">
      <c r="B787" s="221"/>
    </row>
    <row r="788" spans="2:2" ht="12.75" customHeight="1">
      <c r="B788" s="221"/>
    </row>
    <row r="789" spans="2:2" ht="12.75" customHeight="1">
      <c r="B789" s="221"/>
    </row>
    <row r="790" spans="2:2" ht="12.75" customHeight="1">
      <c r="B790" s="221"/>
    </row>
    <row r="791" spans="2:2" ht="12.75" customHeight="1">
      <c r="B791" s="221"/>
    </row>
    <row r="792" spans="2:2" ht="12.75" customHeight="1">
      <c r="B792" s="221"/>
    </row>
    <row r="793" spans="2:2" ht="12.75" customHeight="1">
      <c r="B793" s="221"/>
    </row>
    <row r="794" spans="2:2" ht="12.75" customHeight="1">
      <c r="B794" s="221"/>
    </row>
    <row r="795" spans="2:2" ht="12.75" customHeight="1">
      <c r="B795" s="221"/>
    </row>
    <row r="796" spans="2:2" ht="12.75" customHeight="1">
      <c r="B796" s="221"/>
    </row>
    <row r="797" spans="2:2" ht="12.75" customHeight="1">
      <c r="B797" s="221"/>
    </row>
    <row r="798" spans="2:2" ht="12.75" customHeight="1">
      <c r="B798" s="221"/>
    </row>
    <row r="799" spans="2:2" ht="12.75" customHeight="1">
      <c r="B799" s="221"/>
    </row>
    <row r="800" spans="2:2" ht="12.75" customHeight="1">
      <c r="B800" s="221"/>
    </row>
    <row r="801" spans="2:2" ht="12.75" customHeight="1">
      <c r="B801" s="221"/>
    </row>
    <row r="802" spans="2:2" ht="12.75" customHeight="1">
      <c r="B802" s="221"/>
    </row>
    <row r="803" spans="2:2" ht="12.75" customHeight="1">
      <c r="B803" s="221"/>
    </row>
    <row r="804" spans="2:2" ht="12.75" customHeight="1">
      <c r="B804" s="221"/>
    </row>
    <row r="805" spans="2:2" ht="12.75" customHeight="1">
      <c r="B805" s="221"/>
    </row>
    <row r="806" spans="2:2" ht="12.75" customHeight="1">
      <c r="B806" s="221"/>
    </row>
    <row r="807" spans="2:2" ht="12.75" customHeight="1">
      <c r="B807" s="221"/>
    </row>
    <row r="808" spans="2:2" ht="12.75" customHeight="1">
      <c r="B808" s="221"/>
    </row>
    <row r="809" spans="2:2" ht="12.75" customHeight="1">
      <c r="B809" s="221"/>
    </row>
    <row r="810" spans="2:2" ht="12.75" customHeight="1">
      <c r="B810" s="221"/>
    </row>
    <row r="811" spans="2:2" ht="12.75" customHeight="1">
      <c r="B811" s="221"/>
    </row>
    <row r="812" spans="2:2" ht="12.75" customHeight="1">
      <c r="B812" s="221"/>
    </row>
    <row r="813" spans="2:2" ht="12.75" customHeight="1">
      <c r="B813" s="221"/>
    </row>
    <row r="814" spans="2:2" ht="12.75" customHeight="1">
      <c r="B814" s="221"/>
    </row>
    <row r="815" spans="2:2" ht="12.75" customHeight="1">
      <c r="B815" s="221"/>
    </row>
    <row r="816" spans="2:2" ht="12.75" customHeight="1">
      <c r="B816" s="221"/>
    </row>
    <row r="817" spans="2:2" ht="12.75" customHeight="1">
      <c r="B817" s="221"/>
    </row>
    <row r="818" spans="2:2" ht="12.75" customHeight="1">
      <c r="B818" s="221"/>
    </row>
    <row r="819" spans="2:2" ht="12.75" customHeight="1">
      <c r="B819" s="221"/>
    </row>
    <row r="820" spans="2:2" ht="12.75" customHeight="1">
      <c r="B820" s="221"/>
    </row>
    <row r="821" spans="2:2" ht="12.75" customHeight="1">
      <c r="B821" s="221"/>
    </row>
    <row r="822" spans="2:2" ht="12.75" customHeight="1">
      <c r="B822" s="221"/>
    </row>
    <row r="823" spans="2:2" ht="12.75" customHeight="1">
      <c r="B823" s="221"/>
    </row>
    <row r="824" spans="2:2" ht="12.75" customHeight="1">
      <c r="B824" s="221"/>
    </row>
    <row r="825" spans="2:2" ht="12.75" customHeight="1">
      <c r="B825" s="221"/>
    </row>
    <row r="826" spans="2:2" ht="12.75" customHeight="1">
      <c r="B826" s="221"/>
    </row>
    <row r="827" spans="2:2" ht="12.75" customHeight="1">
      <c r="B827" s="221"/>
    </row>
    <row r="828" spans="2:2" ht="12.75" customHeight="1">
      <c r="B828" s="221"/>
    </row>
    <row r="829" spans="2:2" ht="12.75" customHeight="1">
      <c r="B829" s="221"/>
    </row>
    <row r="830" spans="2:2" ht="12.75" customHeight="1">
      <c r="B830" s="221"/>
    </row>
    <row r="831" spans="2:2" ht="12.75" customHeight="1">
      <c r="B831" s="221"/>
    </row>
    <row r="832" spans="2:2" ht="12.75" customHeight="1">
      <c r="B832" s="221"/>
    </row>
    <row r="833" spans="2:2" ht="12.75" customHeight="1">
      <c r="B833" s="221"/>
    </row>
    <row r="834" spans="2:2" ht="12.75" customHeight="1">
      <c r="B834" s="221"/>
    </row>
    <row r="835" spans="2:2" ht="12.75" customHeight="1">
      <c r="B835" s="221"/>
    </row>
    <row r="836" spans="2:2" ht="12.75" customHeight="1">
      <c r="B836" s="221"/>
    </row>
    <row r="837" spans="2:2" ht="12.75" customHeight="1">
      <c r="B837" s="221"/>
    </row>
    <row r="838" spans="2:2" ht="12.75" customHeight="1">
      <c r="B838" s="221"/>
    </row>
    <row r="839" spans="2:2" ht="12.75" customHeight="1">
      <c r="B839" s="221"/>
    </row>
    <row r="840" spans="2:2" ht="12.75" customHeight="1">
      <c r="B840" s="221"/>
    </row>
    <row r="841" spans="2:2" ht="12.75" customHeight="1">
      <c r="B841" s="221"/>
    </row>
    <row r="842" spans="2:2" ht="12.75" customHeight="1">
      <c r="B842" s="221"/>
    </row>
    <row r="843" spans="2:2" ht="12.75" customHeight="1">
      <c r="B843" s="221"/>
    </row>
    <row r="844" spans="2:2" ht="12.75" customHeight="1">
      <c r="B844" s="221"/>
    </row>
    <row r="845" spans="2:2" ht="12.75" customHeight="1">
      <c r="B845" s="221"/>
    </row>
    <row r="846" spans="2:2" ht="12.75" customHeight="1">
      <c r="B846" s="221"/>
    </row>
    <row r="847" spans="2:2" ht="12.75" customHeight="1">
      <c r="B847" s="221"/>
    </row>
    <row r="848" spans="2:2" ht="12.75" customHeight="1">
      <c r="B848" s="221"/>
    </row>
    <row r="849" spans="2:2" ht="12.75" customHeight="1">
      <c r="B849" s="221"/>
    </row>
    <row r="850" spans="2:2" ht="12.75" customHeight="1">
      <c r="B850" s="221"/>
    </row>
    <row r="851" spans="2:2" ht="12.75" customHeight="1">
      <c r="B851" s="221"/>
    </row>
    <row r="852" spans="2:2" ht="12.75" customHeight="1">
      <c r="B852" s="221"/>
    </row>
    <row r="853" spans="2:2" ht="12.75" customHeight="1">
      <c r="B853" s="221"/>
    </row>
    <row r="854" spans="2:2" ht="12.75" customHeight="1">
      <c r="B854" s="221"/>
    </row>
    <row r="855" spans="2:2" ht="12.75" customHeight="1">
      <c r="B855" s="221"/>
    </row>
    <row r="856" spans="2:2" ht="12.75" customHeight="1">
      <c r="B856" s="221"/>
    </row>
    <row r="857" spans="2:2" ht="12.75" customHeight="1">
      <c r="B857" s="221"/>
    </row>
    <row r="858" spans="2:2" ht="12.75" customHeight="1">
      <c r="B858" s="221"/>
    </row>
    <row r="859" spans="2:2" ht="12.75" customHeight="1">
      <c r="B859" s="221"/>
    </row>
    <row r="860" spans="2:2" ht="12.75" customHeight="1">
      <c r="B860" s="221"/>
    </row>
    <row r="861" spans="2:2" ht="12.75" customHeight="1">
      <c r="B861" s="221"/>
    </row>
    <row r="862" spans="2:2" ht="12.75" customHeight="1">
      <c r="B862" s="221"/>
    </row>
    <row r="863" spans="2:2" ht="12.75" customHeight="1">
      <c r="B863" s="221"/>
    </row>
    <row r="864" spans="2:2" ht="12.75" customHeight="1">
      <c r="B864" s="221"/>
    </row>
    <row r="865" spans="2:2" ht="12.75" customHeight="1">
      <c r="B865" s="221"/>
    </row>
    <row r="866" spans="2:2" ht="12.75" customHeight="1">
      <c r="B866" s="221"/>
    </row>
    <row r="867" spans="2:2" ht="12.75" customHeight="1">
      <c r="B867" s="221"/>
    </row>
    <row r="868" spans="2:2" ht="12.75" customHeight="1">
      <c r="B868" s="221"/>
    </row>
    <row r="869" spans="2:2" ht="12.75" customHeight="1">
      <c r="B869" s="221"/>
    </row>
    <row r="870" spans="2:2" ht="12.75" customHeight="1">
      <c r="B870" s="221"/>
    </row>
    <row r="871" spans="2:2" ht="12.75" customHeight="1">
      <c r="B871" s="221"/>
    </row>
    <row r="872" spans="2:2" ht="12.75" customHeight="1">
      <c r="B872" s="221"/>
    </row>
    <row r="873" spans="2:2" ht="12.75" customHeight="1">
      <c r="B873" s="221"/>
    </row>
    <row r="874" spans="2:2" ht="12.75" customHeight="1">
      <c r="B874" s="221"/>
    </row>
    <row r="875" spans="2:2" ht="12.75" customHeight="1">
      <c r="B875" s="221"/>
    </row>
    <row r="876" spans="2:2" ht="12.75" customHeight="1">
      <c r="B876" s="221"/>
    </row>
    <row r="877" spans="2:2" ht="12.75" customHeight="1">
      <c r="B877" s="221"/>
    </row>
    <row r="878" spans="2:2" ht="12.75" customHeight="1">
      <c r="B878" s="221"/>
    </row>
    <row r="879" spans="2:2" ht="12.75" customHeight="1">
      <c r="B879" s="221"/>
    </row>
    <row r="880" spans="2:2" ht="12.75" customHeight="1">
      <c r="B880" s="221"/>
    </row>
    <row r="881" spans="2:2" ht="12.75" customHeight="1">
      <c r="B881" s="221"/>
    </row>
    <row r="882" spans="2:2" ht="12.75" customHeight="1">
      <c r="B882" s="221"/>
    </row>
    <row r="883" spans="2:2" ht="12.75" customHeight="1">
      <c r="B883" s="221"/>
    </row>
    <row r="884" spans="2:2" ht="12.75" customHeight="1">
      <c r="B884" s="221"/>
    </row>
    <row r="885" spans="2:2" ht="12.75" customHeight="1">
      <c r="B885" s="221"/>
    </row>
    <row r="886" spans="2:2" ht="12.75" customHeight="1">
      <c r="B886" s="221"/>
    </row>
    <row r="887" spans="2:2" ht="12.75" customHeight="1">
      <c r="B887" s="221"/>
    </row>
    <row r="888" spans="2:2" ht="12.75" customHeight="1">
      <c r="B888" s="221"/>
    </row>
    <row r="889" spans="2:2" ht="12.75" customHeight="1">
      <c r="B889" s="221"/>
    </row>
    <row r="890" spans="2:2" ht="12.75" customHeight="1">
      <c r="B890" s="221"/>
    </row>
    <row r="891" spans="2:2" ht="12.75" customHeight="1">
      <c r="B891" s="221"/>
    </row>
    <row r="892" spans="2:2" ht="12.75" customHeight="1">
      <c r="B892" s="221"/>
    </row>
    <row r="893" spans="2:2" ht="12.75" customHeight="1">
      <c r="B893" s="221"/>
    </row>
    <row r="894" spans="2:2" ht="12.75" customHeight="1">
      <c r="B894" s="221"/>
    </row>
    <row r="895" spans="2:2" ht="12.75" customHeight="1">
      <c r="B895" s="221"/>
    </row>
    <row r="896" spans="2:2" ht="12.75" customHeight="1">
      <c r="B896" s="221"/>
    </row>
    <row r="897" spans="2:2" ht="12.75" customHeight="1">
      <c r="B897" s="221"/>
    </row>
    <row r="898" spans="2:2" ht="12.75" customHeight="1">
      <c r="B898" s="221"/>
    </row>
    <row r="899" spans="2:2" ht="12.75" customHeight="1">
      <c r="B899" s="221"/>
    </row>
    <row r="900" spans="2:2" ht="12.75" customHeight="1">
      <c r="B900" s="221"/>
    </row>
    <row r="901" spans="2:2" ht="12.75" customHeight="1">
      <c r="B901" s="221"/>
    </row>
    <row r="902" spans="2:2" ht="12.75" customHeight="1">
      <c r="B902" s="221"/>
    </row>
    <row r="903" spans="2:2" ht="12.75" customHeight="1">
      <c r="B903" s="221"/>
    </row>
    <row r="904" spans="2:2" ht="12.75" customHeight="1">
      <c r="B904" s="221"/>
    </row>
    <row r="905" spans="2:2" ht="12.75" customHeight="1">
      <c r="B905" s="221"/>
    </row>
    <row r="906" spans="2:2" ht="12.75" customHeight="1">
      <c r="B906" s="221"/>
    </row>
    <row r="907" spans="2:2" ht="12.75" customHeight="1">
      <c r="B907" s="221"/>
    </row>
    <row r="908" spans="2:2" ht="12.75" customHeight="1">
      <c r="B908" s="221"/>
    </row>
    <row r="909" spans="2:2" ht="12.75" customHeight="1">
      <c r="B909" s="221"/>
    </row>
    <row r="910" spans="2:2" ht="12.75" customHeight="1">
      <c r="B910" s="221"/>
    </row>
    <row r="911" spans="2:2" ht="12.75" customHeight="1">
      <c r="B911" s="221"/>
    </row>
    <row r="912" spans="2:2" ht="12.75" customHeight="1">
      <c r="B912" s="221"/>
    </row>
    <row r="913" spans="2:2" ht="12.75" customHeight="1">
      <c r="B913" s="221"/>
    </row>
    <row r="914" spans="2:2" ht="12.75" customHeight="1">
      <c r="B914" s="221"/>
    </row>
    <row r="915" spans="2:2" ht="12.75" customHeight="1">
      <c r="B915" s="221"/>
    </row>
    <row r="916" spans="2:2" ht="12.75" customHeight="1">
      <c r="B916" s="221"/>
    </row>
    <row r="917" spans="2:2" ht="12.75" customHeight="1">
      <c r="B917" s="221"/>
    </row>
    <row r="918" spans="2:2" ht="12.75" customHeight="1">
      <c r="B918" s="221"/>
    </row>
    <row r="919" spans="2:2" ht="12.75" customHeight="1">
      <c r="B919" s="221"/>
    </row>
    <row r="920" spans="2:2" ht="12.75" customHeight="1">
      <c r="B920" s="221"/>
    </row>
    <row r="921" spans="2:2" ht="12.75" customHeight="1">
      <c r="B921" s="221"/>
    </row>
    <row r="922" spans="2:2" ht="12.75" customHeight="1">
      <c r="B922" s="221"/>
    </row>
    <row r="923" spans="2:2" ht="12.75" customHeight="1">
      <c r="B923" s="221"/>
    </row>
    <row r="924" spans="2:2" ht="12.75" customHeight="1">
      <c r="B924" s="221"/>
    </row>
    <row r="925" spans="2:2" ht="12.75" customHeight="1">
      <c r="B925" s="221"/>
    </row>
    <row r="926" spans="2:2" ht="12.75" customHeight="1">
      <c r="B926" s="221"/>
    </row>
    <row r="927" spans="2:2" ht="12.75" customHeight="1">
      <c r="B927" s="221"/>
    </row>
    <row r="928" spans="2:2" ht="12.75" customHeight="1">
      <c r="B928" s="221"/>
    </row>
    <row r="929" spans="2:2" ht="12.75" customHeight="1">
      <c r="B929" s="221"/>
    </row>
    <row r="930" spans="2:2" ht="12.75" customHeight="1">
      <c r="B930" s="221"/>
    </row>
    <row r="931" spans="2:2" ht="12.75" customHeight="1">
      <c r="B931" s="221"/>
    </row>
    <row r="932" spans="2:2" ht="12.75" customHeight="1">
      <c r="B932" s="221"/>
    </row>
    <row r="933" spans="2:2" ht="12.75" customHeight="1">
      <c r="B933" s="221"/>
    </row>
    <row r="934" spans="2:2" ht="12.75" customHeight="1">
      <c r="B934" s="221"/>
    </row>
    <row r="935" spans="2:2" ht="12.75" customHeight="1">
      <c r="B935" s="221"/>
    </row>
    <row r="936" spans="2:2" ht="12.75" customHeight="1">
      <c r="B936" s="221"/>
    </row>
    <row r="937" spans="2:2" ht="12.75" customHeight="1">
      <c r="B937" s="221"/>
    </row>
    <row r="938" spans="2:2" ht="12.75" customHeight="1">
      <c r="B938" s="221"/>
    </row>
    <row r="939" spans="2:2" ht="12.75" customHeight="1">
      <c r="B939" s="221"/>
    </row>
    <row r="940" spans="2:2" ht="12.75" customHeight="1">
      <c r="B940" s="221"/>
    </row>
    <row r="941" spans="2:2" ht="12.75" customHeight="1">
      <c r="B941" s="221"/>
    </row>
    <row r="942" spans="2:2" ht="12.75" customHeight="1">
      <c r="B942" s="221"/>
    </row>
    <row r="943" spans="2:2" ht="12.75" customHeight="1">
      <c r="B943" s="221"/>
    </row>
    <row r="944" spans="2:2" ht="12.75" customHeight="1">
      <c r="B944" s="221"/>
    </row>
    <row r="945" spans="2:2" ht="12.75" customHeight="1">
      <c r="B945" s="221"/>
    </row>
    <row r="946" spans="2:2" ht="12.75" customHeight="1">
      <c r="B946" s="221"/>
    </row>
    <row r="947" spans="2:2" ht="12.75" customHeight="1">
      <c r="B947" s="221"/>
    </row>
    <row r="948" spans="2:2" ht="12.75" customHeight="1">
      <c r="B948" s="221"/>
    </row>
    <row r="949" spans="2:2" ht="12.75" customHeight="1">
      <c r="B949" s="221"/>
    </row>
    <row r="950" spans="2:2" ht="12.75" customHeight="1">
      <c r="B950" s="221"/>
    </row>
    <row r="951" spans="2:2" ht="12.75" customHeight="1">
      <c r="B951" s="221"/>
    </row>
    <row r="952" spans="2:2" ht="12.75" customHeight="1">
      <c r="B952" s="221"/>
    </row>
    <row r="953" spans="2:2" ht="12.75" customHeight="1">
      <c r="B953" s="221"/>
    </row>
    <row r="954" spans="2:2" ht="12.75" customHeight="1">
      <c r="B954" s="221"/>
    </row>
    <row r="955" spans="2:2" ht="12.75" customHeight="1">
      <c r="B955" s="221"/>
    </row>
    <row r="956" spans="2:2" ht="12.75" customHeight="1">
      <c r="B956" s="221"/>
    </row>
    <row r="957" spans="2:2" ht="12.75" customHeight="1">
      <c r="B957" s="221"/>
    </row>
    <row r="958" spans="2:2" ht="12.75" customHeight="1">
      <c r="B958" s="221"/>
    </row>
    <row r="959" spans="2:2" ht="12.75" customHeight="1">
      <c r="B959" s="221"/>
    </row>
    <row r="960" spans="2:2" ht="12.75" customHeight="1">
      <c r="B960" s="221"/>
    </row>
    <row r="961" spans="2:2" ht="12.75" customHeight="1">
      <c r="B961" s="221"/>
    </row>
    <row r="962" spans="2:2" ht="12.75" customHeight="1">
      <c r="B962" s="221"/>
    </row>
    <row r="963" spans="2:2" ht="12.75" customHeight="1">
      <c r="B963" s="221"/>
    </row>
    <row r="964" spans="2:2" ht="12.75" customHeight="1">
      <c r="B964" s="221"/>
    </row>
    <row r="965" spans="2:2" ht="12.75" customHeight="1">
      <c r="B965" s="221"/>
    </row>
    <row r="966" spans="2:2" ht="12.75" customHeight="1">
      <c r="B966" s="221"/>
    </row>
    <row r="967" spans="2:2" ht="12.75" customHeight="1">
      <c r="B967" s="221"/>
    </row>
    <row r="968" spans="2:2" ht="12.75" customHeight="1">
      <c r="B968" s="221"/>
    </row>
    <row r="969" spans="2:2" ht="12.75" customHeight="1">
      <c r="B969" s="221"/>
    </row>
    <row r="970" spans="2:2" ht="12.75" customHeight="1">
      <c r="B970" s="221"/>
    </row>
    <row r="971" spans="2:2" ht="12.75" customHeight="1">
      <c r="B971" s="221"/>
    </row>
    <row r="972" spans="2:2" ht="12.75" customHeight="1">
      <c r="B972" s="221"/>
    </row>
    <row r="973" spans="2:2" ht="12.75" customHeight="1">
      <c r="B973" s="221"/>
    </row>
    <row r="974" spans="2:2" ht="12.75" customHeight="1">
      <c r="B974" s="221"/>
    </row>
    <row r="975" spans="2:2" ht="12.75" customHeight="1">
      <c r="B975" s="221"/>
    </row>
    <row r="976" spans="2:2" ht="12.75" customHeight="1">
      <c r="B976" s="221"/>
    </row>
    <row r="977" spans="2:2" ht="12.75" customHeight="1">
      <c r="B977" s="221"/>
    </row>
    <row r="978" spans="2:2" ht="12.75" customHeight="1">
      <c r="B978" s="221"/>
    </row>
    <row r="979" spans="2:2" ht="12.75" customHeight="1">
      <c r="B979" s="221"/>
    </row>
    <row r="980" spans="2:2" ht="12.75" customHeight="1">
      <c r="B980" s="221"/>
    </row>
    <row r="981" spans="2:2" ht="12.75" customHeight="1">
      <c r="B981" s="221"/>
    </row>
    <row r="982" spans="2:2" ht="12.75" customHeight="1">
      <c r="B982" s="221"/>
    </row>
    <row r="983" spans="2:2" ht="12.75" customHeight="1">
      <c r="B983" s="221"/>
    </row>
    <row r="984" spans="2:2" ht="12.75" customHeight="1">
      <c r="B984" s="221"/>
    </row>
    <row r="985" spans="2:2" ht="12.75" customHeight="1">
      <c r="B985" s="221"/>
    </row>
    <row r="986" spans="2:2" ht="12.75" customHeight="1">
      <c r="B986" s="221"/>
    </row>
    <row r="987" spans="2:2" ht="12.75" customHeight="1">
      <c r="B987" s="221"/>
    </row>
    <row r="988" spans="2:2" ht="12.75" customHeight="1">
      <c r="B988" s="221"/>
    </row>
    <row r="989" spans="2:2" ht="12.75" customHeight="1">
      <c r="B989" s="221"/>
    </row>
    <row r="990" spans="2:2" ht="12.75" customHeight="1">
      <c r="B990" s="221"/>
    </row>
    <row r="991" spans="2:2" ht="12.75" customHeight="1">
      <c r="B991" s="221"/>
    </row>
    <row r="992" spans="2:2" ht="12.75" customHeight="1">
      <c r="B992" s="221"/>
    </row>
    <row r="993" spans="2:2" ht="12.75" customHeight="1">
      <c r="B993" s="221"/>
    </row>
    <row r="994" spans="2:2" ht="12.75" customHeight="1">
      <c r="B994" s="221"/>
    </row>
    <row r="995" spans="2:2" ht="12.75" customHeight="1">
      <c r="B995" s="221"/>
    </row>
    <row r="996" spans="2:2" ht="12.75" customHeight="1">
      <c r="B996" s="221"/>
    </row>
    <row r="997" spans="2:2" ht="12.75" customHeight="1">
      <c r="B997" s="221"/>
    </row>
    <row r="998" spans="2:2" ht="12.75" customHeight="1">
      <c r="B998" s="221"/>
    </row>
    <row r="999" spans="2:2" ht="12.75" customHeight="1">
      <c r="B999" s="221"/>
    </row>
    <row r="1000" spans="2:2" ht="12.75" customHeight="1">
      <c r="B1000" s="221"/>
    </row>
  </sheetData>
  <mergeCells count="1">
    <mergeCell ref="A1:C1"/>
  </mergeCells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000"/>
  <sheetViews>
    <sheetView showGridLines="0" workbookViewId="0"/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96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45185</v>
      </c>
      <c r="V5" s="11"/>
      <c r="W5" s="13"/>
      <c r="X5" s="13"/>
      <c r="Y5" s="13"/>
      <c r="Z5" s="14" t="s">
        <v>11</v>
      </c>
      <c r="AA5" s="14"/>
      <c r="AB5" s="15">
        <v>2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2008003</v>
      </c>
      <c r="C9" s="43" t="s">
        <v>97</v>
      </c>
      <c r="D9" s="44">
        <v>78.44</v>
      </c>
      <c r="E9" s="43" t="s">
        <v>49</v>
      </c>
      <c r="F9" s="43" t="s">
        <v>98</v>
      </c>
      <c r="G9" s="45">
        <v>39742</v>
      </c>
      <c r="H9" s="46">
        <v>7</v>
      </c>
      <c r="I9" s="47" t="s">
        <v>99</v>
      </c>
      <c r="J9" s="48" t="s">
        <v>100</v>
      </c>
      <c r="K9" s="49">
        <v>39</v>
      </c>
      <c r="L9" s="49">
        <v>-41</v>
      </c>
      <c r="M9" s="49">
        <v>-41</v>
      </c>
      <c r="N9" s="49">
        <v>47</v>
      </c>
      <c r="O9" s="49">
        <v>52</v>
      </c>
      <c r="P9" s="49">
        <v>55</v>
      </c>
      <c r="Q9" s="50">
        <f>IF(MAX(K9:M9)&gt;0,IF(MAX(K9:M9)&lt;0,0,TRUNC(MAX(K9:M9)/1)*1),"")</f>
        <v>39</v>
      </c>
      <c r="R9" s="46">
        <f>IF(MAX(N9:P9)&gt;0,IF(MAX(N9:P9)&lt;0,0,TRUNC(MAX(N9:P9)/1)*1),"")</f>
        <v>55</v>
      </c>
      <c r="S9" s="46">
        <f>IF(Q9="","",IF(R9="","",IF(SUM(Q9:R9)=0,"",SUM(Q9:R9))))</f>
        <v>94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109.74069565949345</v>
      </c>
      <c r="U9" s="44" t="str">
        <f>IF(AF9=1,T9*AI9,"")</f>
        <v/>
      </c>
      <c r="V9" s="52">
        <f>IF('K2'!G7="","",'K2'!G7)</f>
        <v>5.25</v>
      </c>
      <c r="W9" s="52">
        <f>IF('K2'!K7="","",'K2'!K7)</f>
        <v>8.07</v>
      </c>
      <c r="X9" s="52">
        <f>IF('K2'!N7="","",'K2'!N7)</f>
        <v>9.1300000000000008</v>
      </c>
      <c r="Y9" s="51"/>
      <c r="Z9" s="44"/>
      <c r="AA9" s="46"/>
      <c r="AB9" s="53"/>
      <c r="AC9" s="54">
        <f>U5</f>
        <v>45185</v>
      </c>
      <c r="AD9" s="55" t="str">
        <f>IF(ISNUMBER(FIND("M",E9)),"m",IF(ISNUMBER(FIND("K",E9)),"k"))</f>
        <v>k</v>
      </c>
      <c r="AE9" s="56">
        <f>IF(OR(G9="",AC9=""),0,(YEAR(AC9)-YEAR(G9)))</f>
        <v>15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1.292059527713644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131.68883479139214</v>
      </c>
      <c r="T10" s="239"/>
      <c r="U10" s="44"/>
      <c r="V10" s="44">
        <f>IF(V9="","",V9*20)</f>
        <v>105</v>
      </c>
      <c r="W10" s="44">
        <f>IF(W9="","",(W9*10)*AJ9)</f>
        <v>104.26920388649107</v>
      </c>
      <c r="X10" s="44">
        <f>IF(X9="","",IF((80+(8-ROUNDUP(X9,1))*40)&lt;0,0,80+(8-ROUNDUP(X9,1))*40))</f>
        <v>32.000000000000028</v>
      </c>
      <c r="Y10" s="51">
        <f>IF(SUM(V10,W10,X10)&gt;0,SUM(V10,W10,X10),"")</f>
        <v>241.26920388649111</v>
      </c>
      <c r="Z10" s="44">
        <f>IF(AE9&gt;34,(IF(OR(S10="",V10="",W10="",X10=""),"",SUM(S10,V10,W10,X10))*AI9),IF(OR(S10="",V10="",W10="",X10=""),"", SUM(S10,V10,W10,X10)))</f>
        <v>372.95803867788322</v>
      </c>
      <c r="AA10" s="46">
        <v>4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2008004</v>
      </c>
      <c r="C11" s="43" t="s">
        <v>101</v>
      </c>
      <c r="D11" s="44">
        <v>70.239999999999995</v>
      </c>
      <c r="E11" s="43" t="s">
        <v>49</v>
      </c>
      <c r="F11" s="43" t="s">
        <v>98</v>
      </c>
      <c r="G11" s="45">
        <v>39575</v>
      </c>
      <c r="H11" s="46">
        <v>6</v>
      </c>
      <c r="I11" s="47" t="s">
        <v>102</v>
      </c>
      <c r="J11" s="48" t="s">
        <v>60</v>
      </c>
      <c r="K11" s="49">
        <v>58</v>
      </c>
      <c r="L11" s="49">
        <v>60</v>
      </c>
      <c r="M11" s="49">
        <v>62</v>
      </c>
      <c r="N11" s="49">
        <v>75</v>
      </c>
      <c r="O11" s="49">
        <v>-78</v>
      </c>
      <c r="P11" s="49">
        <v>-78</v>
      </c>
      <c r="Q11" s="50">
        <f>IF(MAX(K11:M11)&gt;0,IF(MAX(K11:M11)&lt;0,0,TRUNC(MAX(K11:M11)/1)*1),"")</f>
        <v>62</v>
      </c>
      <c r="R11" s="46">
        <f>IF(MAX(N11:P11)&gt;0,IF(MAX(N11:P11)&lt;0,0,TRUNC(MAX(N11:P11)/1)*1),"")</f>
        <v>75</v>
      </c>
      <c r="S11" s="46">
        <f>IF(Q11="","",IF(R11="","",IF(SUM(Q11:R11)=0,"",SUM(Q11:R11))))</f>
        <v>137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168.97883820154738</v>
      </c>
      <c r="U11" s="44" t="str">
        <f>IF(AF11=1,T11*AI11,"")</f>
        <v/>
      </c>
      <c r="V11" s="52">
        <f>IF('K2'!G9="","",'K2'!G9)</f>
        <v>6.82</v>
      </c>
      <c r="W11" s="52">
        <f>IF('K2'!K9="","",'K2'!K9)</f>
        <v>10.49</v>
      </c>
      <c r="X11" s="52">
        <f>IF('K2'!N9="","",'K2'!N9)</f>
        <v>7.71</v>
      </c>
      <c r="Y11" s="51"/>
      <c r="Z11" s="44"/>
      <c r="AA11" s="46"/>
      <c r="AB11" s="53"/>
      <c r="AC11" s="61">
        <f>U5</f>
        <v>45185</v>
      </c>
      <c r="AD11" s="55" t="str">
        <f>IF(ISNUMBER(FIND("M",E11)),"m",IF(ISNUMBER(FIND("K",E11)),"k"))</f>
        <v>k</v>
      </c>
      <c r="AE11" s="56">
        <f>IF(OR(G11="",AC11=""),0,(YEAR(AC11)-YEAR(G11)))</f>
        <v>15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1.3808414635733939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202.77460584185684</v>
      </c>
      <c r="T12" s="239"/>
      <c r="U12" s="44"/>
      <c r="V12" s="44">
        <f>IF(V11="","",V11*20)</f>
        <v>136.4</v>
      </c>
      <c r="W12" s="44">
        <f>IF(W11="","",(W11*10)*AJ11)</f>
        <v>144.85026952884903</v>
      </c>
      <c r="X12" s="44">
        <f>IF(X11="","",IF((80+(8-ROUNDUP(X11,1))*40)&lt;0,0,80+(8-ROUNDUP(X11,1))*40))</f>
        <v>88</v>
      </c>
      <c r="Y12" s="51">
        <f>IF(SUM(V12,W12,X12)&gt;0,SUM(V12,W12,X12),"")</f>
        <v>369.250269528849</v>
      </c>
      <c r="Z12" s="44">
        <f>IF(AE11&gt;34,(IF(OR(S12="",V12="",W12="",X12=""),"",SUM(S12,V12,W12,X12))*AI11),IF(OR(S12="",V12="",W12="",X12=""),"", SUM(S12,V12,W12,X12)))</f>
        <v>572.0248753707059</v>
      </c>
      <c r="AA12" s="46">
        <v>2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2008008</v>
      </c>
      <c r="C13" s="43" t="s">
        <v>55</v>
      </c>
      <c r="D13" s="44">
        <v>53.64</v>
      </c>
      <c r="E13" s="43" t="s">
        <v>49</v>
      </c>
      <c r="F13" s="43" t="s">
        <v>98</v>
      </c>
      <c r="G13" s="45">
        <v>39461</v>
      </c>
      <c r="H13" s="46">
        <v>1</v>
      </c>
      <c r="I13" s="47" t="s">
        <v>103</v>
      </c>
      <c r="J13" s="48" t="s">
        <v>79</v>
      </c>
      <c r="K13" s="49">
        <v>37</v>
      </c>
      <c r="L13" s="49">
        <v>40</v>
      </c>
      <c r="M13" s="49">
        <v>42</v>
      </c>
      <c r="N13" s="49">
        <v>47</v>
      </c>
      <c r="O13" s="49">
        <v>50</v>
      </c>
      <c r="P13" s="49">
        <v>52</v>
      </c>
      <c r="Q13" s="50">
        <f>IF(MAX(K13:M13)&gt;0,IF(MAX(K13:M13)&lt;0,0,TRUNC(MAX(K13:M13)/1)*1),"")</f>
        <v>42</v>
      </c>
      <c r="R13" s="46">
        <f>IF(MAX(N13:P13)&gt;0,IF(MAX(N13:P13)&lt;0,0,TRUNC(MAX(N13:P13)/1)*1),"")</f>
        <v>52</v>
      </c>
      <c r="S13" s="46">
        <f>IF(Q13="","",IF(R13="","",IF(SUM(Q13:R13)=0,"",SUM(Q13:R13))))</f>
        <v>94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137.32259276339079</v>
      </c>
      <c r="U13" s="44" t="str">
        <f>IF(AF13=1,T13*AI13,"")</f>
        <v/>
      </c>
      <c r="V13" s="52">
        <f>IF('K2'!G11="","",'K2'!G11)</f>
        <v>6.85</v>
      </c>
      <c r="W13" s="52">
        <f>IF('K2'!K11="","",'K2'!K11)</f>
        <v>8.59</v>
      </c>
      <c r="X13" s="52">
        <f>IF('K2'!N11="","",'K2'!N11)</f>
        <v>7.13</v>
      </c>
      <c r="Y13" s="63"/>
      <c r="Z13" s="44"/>
      <c r="AA13" s="46"/>
      <c r="AB13" s="53"/>
      <c r="AC13" s="61">
        <f>U5</f>
        <v>45185</v>
      </c>
      <c r="AD13" s="55" t="str">
        <f>IF(ISNUMBER(FIND("M",E13)),"m",IF(ISNUMBER(FIND("K",E13)),"k"))</f>
        <v>k</v>
      </c>
      <c r="AE13" s="56">
        <f>IF(OR(G13="",AC13=""),0,(YEAR(AC13)-YEAR(G13)))</f>
        <v>15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1.6772127607818719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164.78711131606894</v>
      </c>
      <c r="T14" s="239"/>
      <c r="U14" s="44"/>
      <c r="V14" s="44">
        <f>IF(V13="","",V13*20)</f>
        <v>137</v>
      </c>
      <c r="W14" s="44">
        <f>IF(W13="","",(W13*10)*AJ13)</f>
        <v>144.07257615116279</v>
      </c>
      <c r="X14" s="44">
        <f>IF(X13="","",IF((80+(8-ROUNDUP(X13,1))*40)&lt;0,0,80+(8-ROUNDUP(X13,1))*40))</f>
        <v>112.00000000000003</v>
      </c>
      <c r="Y14" s="51">
        <f>IF(SUM(V14,W14,X14)&gt;0,SUM(V14,W14,X14),"")</f>
        <v>393.07257615116282</v>
      </c>
      <c r="Z14" s="44">
        <f>IF(AE13&gt;34,(IF(OR(S14="",V14="",W14="",X14=""),"",SUM(S14,V14,W14,X14))*AI13),IF(OR(S14="",V14="",W14="",X14=""),"", SUM(S14,V14,W14,X14)))</f>
        <v>557.85968746723177</v>
      </c>
      <c r="AA14" s="46">
        <v>3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2007004</v>
      </c>
      <c r="C15" s="43" t="s">
        <v>48</v>
      </c>
      <c r="D15" s="44">
        <v>61.1</v>
      </c>
      <c r="E15" s="43" t="s">
        <v>49</v>
      </c>
      <c r="F15" s="43" t="s">
        <v>98</v>
      </c>
      <c r="G15" s="45">
        <v>39099</v>
      </c>
      <c r="H15" s="46">
        <v>4</v>
      </c>
      <c r="I15" s="47" t="s">
        <v>104</v>
      </c>
      <c r="J15" s="48" t="s">
        <v>68</v>
      </c>
      <c r="K15" s="49">
        <v>-49</v>
      </c>
      <c r="L15" s="49">
        <v>-51</v>
      </c>
      <c r="M15" s="49">
        <v>-51</v>
      </c>
      <c r="N15" s="49">
        <v>58</v>
      </c>
      <c r="O15" s="49">
        <v>-63</v>
      </c>
      <c r="P15" s="49">
        <v>-63</v>
      </c>
      <c r="Q15" s="50" t="str">
        <f>IF(MAX(K15:M15)&gt;0,IF(MAX(K15:M15)&lt;0,0,TRUNC(MAX(K15:M15)/1)*1),"")</f>
        <v/>
      </c>
      <c r="R15" s="46">
        <f>IF(MAX(N15:P15)&gt;0,IF(MAX(N15:P15)&lt;0,0,TRUNC(MAX(N15:P15)/1)*1),"")</f>
        <v>58</v>
      </c>
      <c r="S15" s="46" t="str">
        <f>IF(Q15="","",IF(R15="","",IF(SUM(Q15:R15)=0,"",SUM(Q15:R15))))</f>
        <v/>
      </c>
      <c r="T15" s="51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44" t="str">
        <f>IF(AF15=1,T15*AI15,"")</f>
        <v/>
      </c>
      <c r="V15" s="52" t="str">
        <f>IF('K2'!G13="","",'K2'!G13)</f>
        <v/>
      </c>
      <c r="W15" s="52" t="str">
        <f>IF('K2'!K13="","",'K2'!K13)</f>
        <v/>
      </c>
      <c r="X15" s="52" t="str">
        <f>IF('K2'!N13="","",'K2'!N13)</f>
        <v/>
      </c>
      <c r="Y15" s="51"/>
      <c r="Z15" s="44"/>
      <c r="AA15" s="46"/>
      <c r="AB15" s="53"/>
      <c r="AC15" s="61">
        <f>U5</f>
        <v>45185</v>
      </c>
      <c r="AD15" s="55" t="str">
        <f>IF(ISNUMBER(FIND("M",E15)),"m",IF(ISNUMBER(FIND("K",E15)),"k"))</f>
        <v>k</v>
      </c>
      <c r="AE15" s="56">
        <f>IF(OR(G15="",AC15=""),0,(YEAR(AC15)-YEAR(G15)))</f>
        <v>16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1.518204789603802</v>
      </c>
    </row>
    <row r="16" spans="1:36" ht="19.5" customHeight="1">
      <c r="A16" s="41"/>
      <c r="B16" s="59"/>
      <c r="C16" s="43"/>
      <c r="D16" s="44"/>
      <c r="E16" s="43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 t="str">
        <f>IF(T15="","",T15*1.2)</f>
        <v/>
      </c>
      <c r="T16" s="239"/>
      <c r="U16" s="44"/>
      <c r="V16" s="44" t="str">
        <f>IF(V15="","",V15*20)</f>
        <v/>
      </c>
      <c r="W16" s="44" t="str">
        <f>IF(W15="","",(W15*10)*AJ15)</f>
        <v/>
      </c>
      <c r="X16" s="44" t="str">
        <f>IF(X15="","",IF((80+(8-ROUNDUP(X15,1))*40)&lt;0,0,80+(8-ROUNDUP(X15,1))*40))</f>
        <v/>
      </c>
      <c r="Y16" s="51" t="str">
        <f>IF(SUM(V16,W16,X16)&gt;0,SUM(V16,W16,X16),"")</f>
        <v/>
      </c>
      <c r="Z16" s="44" t="str">
        <f>IF(AE15&gt;34,(IF(OR(S16="",V16="",W16="",X16=""),"",SUM(S16,V16,W16,X16))*AI15),IF(OR(S16="",V16="",W16="",X16=""),"", SUM(S16,V16,W16,X16)))</f>
        <v/>
      </c>
      <c r="AA16" s="46"/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2008005</v>
      </c>
      <c r="C17" s="43" t="s">
        <v>48</v>
      </c>
      <c r="D17" s="44">
        <v>61.08</v>
      </c>
      <c r="E17" s="43" t="s">
        <v>49</v>
      </c>
      <c r="F17" s="43" t="s">
        <v>98</v>
      </c>
      <c r="G17" s="45">
        <v>39505</v>
      </c>
      <c r="H17" s="46">
        <v>5</v>
      </c>
      <c r="I17" s="66" t="s">
        <v>105</v>
      </c>
      <c r="J17" s="48" t="s">
        <v>62</v>
      </c>
      <c r="K17" s="49">
        <v>54</v>
      </c>
      <c r="L17" s="49">
        <v>56</v>
      </c>
      <c r="M17" s="49">
        <v>-58</v>
      </c>
      <c r="N17" s="49">
        <v>65</v>
      </c>
      <c r="O17" s="49">
        <v>67</v>
      </c>
      <c r="P17" s="49">
        <v>70</v>
      </c>
      <c r="Q17" s="50">
        <f>IF(MAX(K17:M17)&gt;0,IF(MAX(K17:M17)&lt;0,0,TRUNC(MAX(K17:M17)/1)*1),"")</f>
        <v>56</v>
      </c>
      <c r="R17" s="46">
        <f>IF(MAX(N17:P17)&gt;0,IF(MAX(N17:P17)&lt;0,0,TRUNC(MAX(N17:P17)/1)*1),"")</f>
        <v>70</v>
      </c>
      <c r="S17" s="46">
        <f>IF(Q17="","",IF(R17="","",IF(SUM(Q17:R17)=0,"",SUM(Q17:R17))))</f>
        <v>126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168.60915618815545</v>
      </c>
      <c r="U17" s="44" t="str">
        <f>IF(AF17=1,T17*AI17,"")</f>
        <v/>
      </c>
      <c r="V17" s="52">
        <f>IF('K2'!G15="","",'K2'!G15)</f>
        <v>6.25</v>
      </c>
      <c r="W17" s="52">
        <f>IF('K2'!K15="","",'K2'!K15)</f>
        <v>9.57</v>
      </c>
      <c r="X17" s="52">
        <f>IF('K2'!N15="","",'K2'!N15)</f>
        <v>7.47</v>
      </c>
      <c r="Y17" s="51"/>
      <c r="Z17" s="44"/>
      <c r="AA17" s="46"/>
      <c r="AB17" s="53"/>
      <c r="AC17" s="61">
        <f>U5</f>
        <v>45185</v>
      </c>
      <c r="AD17" s="55" t="str">
        <f>IF(ISNUMBER(FIND("M",E17)),"m",IF(ISNUMBER(FIND("K",E17)),"k"))</f>
        <v>k</v>
      </c>
      <c r="AE17" s="56">
        <f>IF(OR(G17="",AC17=""),0,(YEAR(AC17)-YEAR(G17)))</f>
        <v>15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1.5185647596918497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202.33098742578653</v>
      </c>
      <c r="T18" s="239"/>
      <c r="U18" s="44"/>
      <c r="V18" s="44">
        <f>IF(V17="","",V17*20)</f>
        <v>125</v>
      </c>
      <c r="W18" s="44">
        <f>IF(W17="","",(W17*10)*AJ17)</f>
        <v>145.32664750251001</v>
      </c>
      <c r="X18" s="44">
        <f>IF(X17="","",IF((80+(8-ROUNDUP(X17,1))*40)&lt;0,0,80+(8-ROUNDUP(X17,1))*40))</f>
        <v>100</v>
      </c>
      <c r="Y18" s="51">
        <f>IF(SUM(V18,W18,X18)&gt;0,SUM(V18,W18,X18),"")</f>
        <v>370.32664750251001</v>
      </c>
      <c r="Z18" s="44">
        <f>IF(AE17&gt;34,(IF(OR(S18="",V18="",W18="",X18=""),"",SUM(S18,V18,W18,X18))*AI17),IF(OR(S18="",V18="",W18="",X18=""),"", SUM(S18,V18,W18,X18)))</f>
        <v>572.6576349282966</v>
      </c>
      <c r="AA18" s="46">
        <v>1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/>
      <c r="C19" s="43"/>
      <c r="D19" s="44"/>
      <c r="E19" s="43"/>
      <c r="F19" s="43"/>
      <c r="G19" s="45"/>
      <c r="H19" s="46"/>
      <c r="I19" s="66"/>
      <c r="J19" s="48"/>
      <c r="K19" s="49"/>
      <c r="L19" s="49"/>
      <c r="M19" s="49"/>
      <c r="N19" s="49"/>
      <c r="O19" s="49"/>
      <c r="P19" s="49"/>
      <c r="Q19" s="50" t="str">
        <f>IF(MAX(K19:M19)&gt;0,IF(MAX(K19:M19)&lt;0,0,TRUNC(MAX(K19:M19)/1)*1),"")</f>
        <v/>
      </c>
      <c r="R19" s="46" t="str">
        <f>IF(MAX(N19:P19)&gt;0,IF(MAX(N19:P19)&lt;0,0,TRUNC(MAX(N19:P19)/1)*1),"")</f>
        <v/>
      </c>
      <c r="S19" s="46" t="str">
        <f>IF(Q19="","",IF(R19="","",IF(SUM(Q19:R19)=0,"",SUM(Q19:R19))))</f>
        <v/>
      </c>
      <c r="T19" s="51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44" t="str">
        <f>IF(AF19=1,T19*AI19,"")</f>
        <v/>
      </c>
      <c r="V19" s="52" t="str">
        <f>IF('K2'!G17="","",'K2'!G17)</f>
        <v/>
      </c>
      <c r="W19" s="52" t="str">
        <f>IF('K2'!K17="","",'K2'!K17)</f>
        <v/>
      </c>
      <c r="X19" s="52" t="str">
        <f>IF('K2'!N17="","",'K2'!N17)</f>
        <v/>
      </c>
      <c r="Y19" s="51"/>
      <c r="Z19" s="44"/>
      <c r="AA19" s="46"/>
      <c r="AB19" s="53"/>
      <c r="AC19" s="61">
        <f>U5</f>
        <v>45185</v>
      </c>
      <c r="AD19" s="55" t="b">
        <f>IF(ISNUMBER(FIND("M",E19)),"m",IF(ISNUMBER(FIND("K",E19)),"k"))</f>
        <v>0</v>
      </c>
      <c r="AE19" s="56">
        <f>IF(OR(G19="",AC19=""),0,(YEAR(AC19)-YEAR(G19)))</f>
        <v>0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str">
        <f>IF(AD19="m",AG19,IF(AD19="k",AH19,""))</f>
        <v/>
      </c>
      <c r="AJ19" s="41" t="str">
        <f>IF(D19="","",IF(D19&gt;193.609,1,IF(D19&lt;32,10^(0.722762521*LOG10(32/193.609)^2),10^(0.722762521*LOG10(D19/193.609)^2))))</f>
        <v/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 t="str">
        <f>IF(T19="","",T19*1.2)</f>
        <v/>
      </c>
      <c r="T20" s="239"/>
      <c r="U20" s="44"/>
      <c r="V20" s="44" t="str">
        <f>IF(V19="","",V19*20)</f>
        <v/>
      </c>
      <c r="W20" s="44" t="str">
        <f>IF(W19="","",(W19*10)*AJ19)</f>
        <v/>
      </c>
      <c r="X20" s="44" t="str">
        <f>IF(X19="","",IF((80+(8-ROUNDUP(X19,1))*40)&lt;0,0,80+(8-ROUNDUP(X19,1))*40))</f>
        <v/>
      </c>
      <c r="Y20" s="51" t="str">
        <f>IF(SUM(V20,W20,X20)&gt;0,SUM(V20,W20,X20),"")</f>
        <v/>
      </c>
      <c r="Z20" s="44" t="str">
        <f>IF(AE19&gt;34,(IF(OR(S20="",V20="",W20="",X20=""),"",SUM(S20,V20,W20,X20))*AI19),IF(OR(S20="",V20="",W20="",X20=""),"", SUM(S20,V20,W20,X20)))</f>
        <v/>
      </c>
      <c r="AA20" s="46"/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>
        <v>2005007</v>
      </c>
      <c r="C21" s="43" t="s">
        <v>106</v>
      </c>
      <c r="D21" s="44">
        <v>78.680000000000007</v>
      </c>
      <c r="E21" s="43" t="s">
        <v>107</v>
      </c>
      <c r="F21" s="43" t="s">
        <v>108</v>
      </c>
      <c r="G21" s="45">
        <v>38581</v>
      </c>
      <c r="H21" s="46">
        <v>9</v>
      </c>
      <c r="I21" s="47" t="s">
        <v>109</v>
      </c>
      <c r="J21" s="48" t="s">
        <v>110</v>
      </c>
      <c r="K21" s="49">
        <v>68</v>
      </c>
      <c r="L21" s="49">
        <v>71</v>
      </c>
      <c r="M21" s="49">
        <v>73</v>
      </c>
      <c r="N21" s="49">
        <v>88</v>
      </c>
      <c r="O21" s="49">
        <v>-92</v>
      </c>
      <c r="P21" s="49" t="s">
        <v>111</v>
      </c>
      <c r="Q21" s="50">
        <f>IF(MAX(K21:M21)&gt;0,IF(MAX(K21:M21)&lt;0,0,TRUNC(MAX(K21:M21)/1)*1),"")</f>
        <v>73</v>
      </c>
      <c r="R21" s="46">
        <f>IF(MAX(N21:P21)&gt;0,IF(MAX(N21:P21)&lt;0,0,TRUNC(MAX(N21:P21)/1)*1),"")</f>
        <v>88</v>
      </c>
      <c r="S21" s="46">
        <f>IF(Q21="","",IF(R21="","",IF(SUM(Q21:R21)=0,"",SUM(Q21:R21))))</f>
        <v>161</v>
      </c>
      <c r="T21" s="5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187.69672721284965</v>
      </c>
      <c r="U21" s="44" t="str">
        <f>IF(AF21=1,T21*AI21,"")</f>
        <v/>
      </c>
      <c r="V21" s="52">
        <f>IF('K2'!G19="","",'K2'!G19)</f>
        <v>6.83</v>
      </c>
      <c r="W21" s="52">
        <f>IF('K2'!K19="","",'K2'!K19)</f>
        <v>10.19</v>
      </c>
      <c r="X21" s="52">
        <f>IF('K2'!N19="","",'K2'!N19)</f>
        <v>7.59</v>
      </c>
      <c r="Y21" s="51"/>
      <c r="Z21" s="44"/>
      <c r="AA21" s="46"/>
      <c r="AB21" s="53"/>
      <c r="AC21" s="61">
        <f>U5</f>
        <v>45185</v>
      </c>
      <c r="AD21" s="55" t="str">
        <f>IF(ISNUMBER(FIND("M",E21)),"m",IF(ISNUMBER(FIND("K",E21)),"k"))</f>
        <v>k</v>
      </c>
      <c r="AE21" s="56">
        <f>IF(OR(G21="",AC21=""),0,(YEAR(AC21)-YEAR(G21)))</f>
        <v>18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b">
        <f>IF(AD21="m",AG21,IF(AD21="k",AH21,""))</f>
        <v>0</v>
      </c>
      <c r="AJ21" s="41">
        <f>IF(D21="","",IF(D21&gt;193.609,1,IF(D21&lt;32,10^(0.722762521*LOG10(32/193.609)^2),10^(0.722762521*LOG10(D21/193.609)^2))))</f>
        <v>1.2898263490033288</v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>
        <f>IF(T21="","",T21*1.2)</f>
        <v>225.23607265541958</v>
      </c>
      <c r="T22" s="239"/>
      <c r="U22" s="44"/>
      <c r="V22" s="44">
        <f>IF(V21="","",V21*20)</f>
        <v>136.6</v>
      </c>
      <c r="W22" s="44">
        <f>IF(W21="","",(W21*10)*AJ21)</f>
        <v>131.43330496343918</v>
      </c>
      <c r="X22" s="44">
        <f>IF(X21="","",IF((80+(8-ROUNDUP(X21,1))*40)&lt;0,0,80+(8-ROUNDUP(X21,1))*40))</f>
        <v>96.000000000000014</v>
      </c>
      <c r="Y22" s="51">
        <f>IF(SUM(V22,W22,X22)&gt;0,SUM(V22,W22,X22),"")</f>
        <v>364.03330496343915</v>
      </c>
      <c r="Z22" s="44">
        <f>IF(AE21&gt;34,(IF(OR(S22="",V22="",W22="",X22=""),"",SUM(S22,V22,W22,X22))*AI21),IF(OR(S22="",V22="",W22="",X22=""),"", SUM(S22,V22,W22,X22)))</f>
        <v>589.26937761885881</v>
      </c>
      <c r="AA22" s="46">
        <v>1</v>
      </c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>
        <v>2006020</v>
      </c>
      <c r="C23" s="43" t="s">
        <v>112</v>
      </c>
      <c r="D23" s="44">
        <v>54.94</v>
      </c>
      <c r="E23" s="43" t="s">
        <v>49</v>
      </c>
      <c r="F23" s="43" t="s">
        <v>108</v>
      </c>
      <c r="G23" s="45">
        <v>38726</v>
      </c>
      <c r="H23" s="46">
        <v>2</v>
      </c>
      <c r="I23" s="47" t="s">
        <v>113</v>
      </c>
      <c r="J23" s="48" t="s">
        <v>110</v>
      </c>
      <c r="K23" s="49">
        <v>34</v>
      </c>
      <c r="L23" s="49">
        <v>36</v>
      </c>
      <c r="M23" s="49">
        <v>-38</v>
      </c>
      <c r="N23" s="49">
        <v>41</v>
      </c>
      <c r="O23" s="49">
        <v>44</v>
      </c>
      <c r="P23" s="49">
        <v>46</v>
      </c>
      <c r="Q23" s="50">
        <f>IF(MAX(K23:M23)&gt;0,IF(MAX(K23:M23)&lt;0,0,TRUNC(MAX(K23:M23)/1)*1),"")</f>
        <v>36</v>
      </c>
      <c r="R23" s="46">
        <f>IF(MAX(N23:P23)&gt;0,IF(MAX(N23:P23)&lt;0,0,TRUNC(MAX(N23:P23)/1)*1),"")</f>
        <v>46</v>
      </c>
      <c r="S23" s="46">
        <f>IF(Q23="","",IF(R23="","",IF(SUM(Q23:R23)=0,"",SUM(Q23:R23))))</f>
        <v>82</v>
      </c>
      <c r="T23" s="51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>117.76780528575914</v>
      </c>
      <c r="U23" s="44" t="str">
        <f>IF(AF23=1,T23*AI23,"")</f>
        <v/>
      </c>
      <c r="V23" s="52">
        <f>IF('K2'!G21="","",'K2'!G21)</f>
        <v>5.69</v>
      </c>
      <c r="W23" s="52">
        <f>IF('K2'!K21="","",'K2'!K21)</f>
        <v>8.01</v>
      </c>
      <c r="X23" s="52">
        <f>IF('K2'!N21="","",'K2'!N21)</f>
        <v>8</v>
      </c>
      <c r="Y23" s="51"/>
      <c r="Z23" s="44"/>
      <c r="AA23" s="46"/>
      <c r="AB23" s="53"/>
      <c r="AC23" s="61">
        <f>U5</f>
        <v>45185</v>
      </c>
      <c r="AD23" s="55" t="str">
        <f>IF(ISNUMBER(FIND("M",E23)),"m",IF(ISNUMBER(FIND("K",E23)),"k"))</f>
        <v>k</v>
      </c>
      <c r="AE23" s="67">
        <f>IF(OR(G23="",AC23=""),0,(YEAR(AC23)-YEAR(G23)))</f>
        <v>17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b">
        <f>IF(AD23="m",AG23,IF(AD23="k",AH23,""))</f>
        <v>0</v>
      </c>
      <c r="AJ23" s="41">
        <f>IF(D23="","",IF(D23&gt;193.609,1,IF(D23&lt;32,10^(0.722762521*LOG10(32/193.609)^2),10^(0.722762521*LOG10(D23/193.609)^2))))</f>
        <v>1.6454557913461989</v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>
        <f>IF(T23="","",T23*1.2)</f>
        <v>141.32136634291095</v>
      </c>
      <c r="T24" s="239"/>
      <c r="U24" s="44"/>
      <c r="V24" s="44">
        <f>IF(V23="","",V23*20)</f>
        <v>113.80000000000001</v>
      </c>
      <c r="W24" s="44">
        <f>IF(W23="","",(W23*10)*AJ23)</f>
        <v>131.80100888683052</v>
      </c>
      <c r="X24" s="44">
        <f>IF(X23="","",IF((80+(8-ROUNDUP(X23,1))*40)&lt;0,0,80+(8-ROUNDUP(X23,1))*40))</f>
        <v>80</v>
      </c>
      <c r="Y24" s="51">
        <f>IF(SUM(V24,W24,X24)&gt;0,SUM(V24,W24,X24),"")</f>
        <v>325.60100888683053</v>
      </c>
      <c r="Z24" s="44">
        <f>IF(AE23&gt;34,(IF(OR(S24="",V24="",W24="",X24=""),"",SUM(S24,V24,W24,X24))*AI23),IF(OR(S24="",V24="",W24="",X24=""),"", SUM(S24,V24,W24,X24)))</f>
        <v>466.92237522974148</v>
      </c>
      <c r="AA24" s="46">
        <v>3</v>
      </c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2006027</v>
      </c>
      <c r="C25" s="43" t="s">
        <v>114</v>
      </c>
      <c r="D25" s="68">
        <v>105.18</v>
      </c>
      <c r="E25" s="43" t="s">
        <v>49</v>
      </c>
      <c r="F25" s="43" t="s">
        <v>108</v>
      </c>
      <c r="G25" s="45">
        <v>39007</v>
      </c>
      <c r="H25" s="46">
        <v>10</v>
      </c>
      <c r="I25" s="47" t="s">
        <v>115</v>
      </c>
      <c r="J25" s="48" t="s">
        <v>100</v>
      </c>
      <c r="K25" s="49">
        <v>55</v>
      </c>
      <c r="L25" s="49">
        <v>58</v>
      </c>
      <c r="M25" s="49">
        <v>60</v>
      </c>
      <c r="N25" s="49">
        <v>-66</v>
      </c>
      <c r="O25" s="49">
        <v>66</v>
      </c>
      <c r="P25" s="49">
        <v>70</v>
      </c>
      <c r="Q25" s="50">
        <f>IF(MAX(K25:M25)&gt;0,IF(MAX(K25:M25)&lt;0,0,TRUNC(MAX(K25:M25)/1)*1),"")</f>
        <v>60</v>
      </c>
      <c r="R25" s="46">
        <f>IF(MAX(N25:P25)&gt;0,IF(MAX(N25:P25)&lt;0,0,TRUNC(MAX(N25:P25)/1)*1),"")</f>
        <v>70</v>
      </c>
      <c r="S25" s="46">
        <f>IF(Q25="","",IF(R25="","",IF(SUM(Q25:R25)=0,"",SUM(Q25:R25))))</f>
        <v>130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136.56645349263056</v>
      </c>
      <c r="U25" s="44" t="str">
        <f>IF(AF25=1,T25*AI25,"")</f>
        <v/>
      </c>
      <c r="V25" s="52">
        <f>IF('K2'!G23="","",'K2'!G23)</f>
        <v>5.22</v>
      </c>
      <c r="W25" s="52">
        <f>IF('K2'!K23="","",'K2'!K23)</f>
        <v>9.51</v>
      </c>
      <c r="X25" s="52">
        <f>IF('K2'!N23="","",'K2'!N23)</f>
        <v>9.02</v>
      </c>
      <c r="Y25" s="51"/>
      <c r="Z25" s="44"/>
      <c r="AA25" s="46"/>
      <c r="AB25" s="53"/>
      <c r="AC25" s="61">
        <f>U5</f>
        <v>45185</v>
      </c>
      <c r="AD25" s="55" t="str">
        <f>IF(ISNUMBER(FIND("M",E25)),"m",IF(ISNUMBER(FIND("K",E25)),"k"))</f>
        <v>k</v>
      </c>
      <c r="AE25" s="67">
        <f>IF(OR(G25="",AC25=""),0,(YEAR(AC25)-YEAR(G25)))</f>
        <v>17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1.1239657498179645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163.87974419115668</v>
      </c>
      <c r="T26" s="239"/>
      <c r="U26" s="44"/>
      <c r="V26" s="44">
        <f>IF(V25="","",V25*20)</f>
        <v>104.39999999999999</v>
      </c>
      <c r="W26" s="44">
        <f>IF(W25="","",(W25*10)*AJ25)</f>
        <v>106.88914280768842</v>
      </c>
      <c r="X26" s="44">
        <f>IF(X25="","",IF((80+(8-ROUNDUP(X25,1))*40)&lt;0,0,80+(8-ROUNDUP(X25,1))*40))</f>
        <v>36.000000000000014</v>
      </c>
      <c r="Y26" s="51">
        <f>IF(SUM(V26,W26,X26)&gt;0,SUM(V26,W26,X26),"")</f>
        <v>247.28914280768839</v>
      </c>
      <c r="Z26" s="44">
        <f>IF(AE25&gt;34,(IF(OR(S26="",V26="",W26="",X26=""),"",SUM(S26,V26,W26,X26))*AI25),IF(OR(S26="",V26="",W26="",X26=""),"", SUM(S26,V26,W26,X26)))</f>
        <v>411.1688869988451</v>
      </c>
      <c r="AA26" s="46">
        <v>5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2005006</v>
      </c>
      <c r="C27" s="69" t="s">
        <v>97</v>
      </c>
      <c r="D27" s="44">
        <v>77.14</v>
      </c>
      <c r="E27" s="43" t="s">
        <v>107</v>
      </c>
      <c r="F27" s="43" t="s">
        <v>108</v>
      </c>
      <c r="G27" s="45">
        <v>38610</v>
      </c>
      <c r="H27" s="46">
        <v>8</v>
      </c>
      <c r="I27" s="47" t="s">
        <v>116</v>
      </c>
      <c r="J27" s="48" t="s">
        <v>60</v>
      </c>
      <c r="K27" s="70">
        <v>65</v>
      </c>
      <c r="L27" s="70">
        <v>68</v>
      </c>
      <c r="M27" s="70">
        <v>70</v>
      </c>
      <c r="N27" s="70">
        <v>85</v>
      </c>
      <c r="O27" s="71">
        <v>88</v>
      </c>
      <c r="P27" s="71">
        <v>-91</v>
      </c>
      <c r="Q27" s="50">
        <f>IF(MAX(K27:M27)&gt;0,IF(MAX(K27:M27)&lt;0,0,TRUNC(MAX(K27:M27)/1)*1),"")</f>
        <v>70</v>
      </c>
      <c r="R27" s="46">
        <f>IF(MAX(N27:P27)&gt;0,IF(MAX(N27:P27)&lt;0,0,TRUNC(MAX(N27:P27)/1)*1),"")</f>
        <v>88</v>
      </c>
      <c r="S27" s="46">
        <f>IF(Q27="","",IF(R27="","",IF(SUM(Q27:R27)=0,"",SUM(Q27:R27))))</f>
        <v>158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185.89924543371518</v>
      </c>
      <c r="U27" s="44" t="str">
        <f>IF(AF27=1,T27*AI27,"")</f>
        <v/>
      </c>
      <c r="V27" s="52">
        <f>IF('K2'!G25="","",'K2'!G25)</f>
        <v>6.62</v>
      </c>
      <c r="W27" s="52">
        <f>IF('K2'!K25="","",'K2'!K25)</f>
        <v>10.029999999999999</v>
      </c>
      <c r="X27" s="52">
        <f>IF('K2'!N25="","",'K2'!N25)</f>
        <v>8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45185</v>
      </c>
      <c r="AD27" s="55" t="str">
        <f>IF(ISNUMBER(FIND("M",E27)),"m",IF(ISNUMBER(FIND("K",E27)),"k"))</f>
        <v>k</v>
      </c>
      <c r="AE27" s="67">
        <f>IF(OR(G27="",AC27=""),0,(YEAR(AC27)-YEAR(G27)))</f>
        <v>18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1.3044797868746985</v>
      </c>
    </row>
    <row r="28" spans="1:36" ht="19.5" customHeight="1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223.0790945204582</v>
      </c>
      <c r="T28" s="239"/>
      <c r="U28" s="44"/>
      <c r="V28" s="44">
        <f>IF(V27="","",V27*20)</f>
        <v>132.4</v>
      </c>
      <c r="W28" s="44">
        <f>IF(W27="","",(W27*10)*AJ27)</f>
        <v>130.83932262353224</v>
      </c>
      <c r="X28" s="44">
        <f>IF(X27="","",IF((80+(8-ROUNDUP(X27,1))*40)&lt;0,0,80+(8-ROUNDUP(X27,1))*40))</f>
        <v>80</v>
      </c>
      <c r="Y28" s="51">
        <f>IF(SUM(V28,W28,X28)&gt;0,SUM(V28,W28,X28),"")</f>
        <v>343.23932262353225</v>
      </c>
      <c r="Z28" s="44">
        <f>IF(AE27&gt;34,(IF(OR(S28="",V28="",W28="",X28=""),"",SUM(S28,V28,W28,X28))*AI27),IF(OR(S28="",V28="",W28="",X28=""),"", SUM(S28,V28,W28,X28)))</f>
        <v>566.31841714399047</v>
      </c>
      <c r="AA28" s="46">
        <v>2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2005009</v>
      </c>
      <c r="C29" s="69" t="s">
        <v>48</v>
      </c>
      <c r="D29" s="44">
        <v>59.52</v>
      </c>
      <c r="E29" s="43" t="s">
        <v>107</v>
      </c>
      <c r="F29" s="43" t="s">
        <v>108</v>
      </c>
      <c r="G29" s="45">
        <v>38515</v>
      </c>
      <c r="H29" s="46">
        <v>3</v>
      </c>
      <c r="I29" s="48" t="s">
        <v>117</v>
      </c>
      <c r="J29" s="48" t="s">
        <v>68</v>
      </c>
      <c r="K29" s="70">
        <v>-37</v>
      </c>
      <c r="L29" s="70">
        <v>37</v>
      </c>
      <c r="M29" s="70">
        <v>-40</v>
      </c>
      <c r="N29" s="70">
        <v>45</v>
      </c>
      <c r="O29" s="71">
        <v>-51</v>
      </c>
      <c r="P29" s="71">
        <v>-51</v>
      </c>
      <c r="Q29" s="50">
        <f>IF(MAX(K29:M29)&gt;0,IF(MAX(K29:M29)&lt;0,0,TRUNC(MAX(K29:M29)/1)*1),"")</f>
        <v>37</v>
      </c>
      <c r="R29" s="46">
        <f>IF(MAX(N29:P29)&gt;0,IF(MAX(N29:P29)&lt;0,0,TRUNC(MAX(N29:P29)/1)*1),"")</f>
        <v>45</v>
      </c>
      <c r="S29" s="46">
        <f>IF(Q29="","",IF(R29="","",IF(SUM(Q29:R29)=0,"",SUM(Q29:R29))))</f>
        <v>82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111.56158204998222</v>
      </c>
      <c r="U29" s="44" t="str">
        <f>IF(AF29=1,T29*AI29,"")</f>
        <v/>
      </c>
      <c r="V29" s="52">
        <f>IF('K2'!G27="","",'K2'!G27)</f>
        <v>5.42</v>
      </c>
      <c r="W29" s="52">
        <f>IF('K2'!K27="","",'K2'!K27)</f>
        <v>7.12</v>
      </c>
      <c r="X29" s="52">
        <f>IF('K2'!N27="","",'K2'!N27)</f>
        <v>8.07</v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45185</v>
      </c>
      <c r="AD29" s="55" t="str">
        <f>IF(ISNUMBER(FIND("M",E29)),"m",IF(ISNUMBER(FIND("K",E29)),"k"))</f>
        <v>k</v>
      </c>
      <c r="AE29" s="67">
        <f>IF(OR(G29="",AC29=""),0,(YEAR(AC29)-YEAR(G29)))</f>
        <v>18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b">
        <f>IF(AD29="m",AG29,IF(AD29="k",AH29,""))</f>
        <v>0</v>
      </c>
      <c r="AJ29" s="41">
        <f>IF(D29="","",IF(D29&gt;193.609,1,IF(D29&lt;32,10^(0.722762521*LOG10(32/193.609)^2),10^(0.722762521*LOG10(D29/193.609)^2))))</f>
        <v>1.5476126644696877</v>
      </c>
    </row>
    <row r="30" spans="1:36" ht="19.5" customHeight="1">
      <c r="A30" s="41"/>
      <c r="B30" s="59"/>
      <c r="C30" s="73"/>
      <c r="D30" s="44"/>
      <c r="E30" s="53"/>
      <c r="F30" s="53"/>
      <c r="G30" s="74"/>
      <c r="H30" s="75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133.87389845997865</v>
      </c>
      <c r="T30" s="239"/>
      <c r="U30" s="44"/>
      <c r="V30" s="44">
        <f>IF(V29="","",V29*20)</f>
        <v>108.4</v>
      </c>
      <c r="W30" s="44">
        <f>IF(W29="","",(W29*10)*AJ29)</f>
        <v>110.19002171024177</v>
      </c>
      <c r="X30" s="44">
        <f>IF(X29="","",IF((80+(8-ROUNDUP(X29,1))*40)&lt;0,0,80+(8-ROUNDUP(X29,1))*40))</f>
        <v>76.000000000000014</v>
      </c>
      <c r="Y30" s="51">
        <f>IF(SUM(V30,W30,X30)&gt;0,SUM(V30,W30,X30),"")</f>
        <v>294.59002171024179</v>
      </c>
      <c r="Z30" s="44">
        <f>IF(AE29&gt;34,(IF(OR(S30="",V30="",W30="",X30=""),"",SUM(S30,V30,W30,X30))*AI29),IF(OR(S30="",V30="",W30="",X30=""),"", SUM(S30,V30,W30,X30)))</f>
        <v>428.46392017022043</v>
      </c>
      <c r="AA30" s="46">
        <v>4</v>
      </c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/>
      <c r="C31" s="76"/>
      <c r="D31" s="44"/>
      <c r="E31" s="53"/>
      <c r="F31" s="43"/>
      <c r="G31" s="74"/>
      <c r="H31" s="43"/>
      <c r="I31" s="48" t="s">
        <v>69</v>
      </c>
      <c r="J31" s="48"/>
      <c r="K31" s="70"/>
      <c r="L31" s="70"/>
      <c r="M31" s="70"/>
      <c r="N31" s="70"/>
      <c r="O31" s="71"/>
      <c r="P31" s="71"/>
      <c r="Q31" s="50" t="str">
        <f>IF(MAX(K31:M31)&gt;0,IF(MAX(K31:M31)&lt;0,0,TRUNC(MAX(K31:M31)/1)*1),"")</f>
        <v/>
      </c>
      <c r="R31" s="46" t="str">
        <f>IF(MAX(N31:P31)&gt;0,IF(MAX(N31:P31)&lt;0,0,TRUNC(MAX(N31:P31)/1)*1),"")</f>
        <v/>
      </c>
      <c r="S31" s="46" t="str">
        <f>IF(Q31="","",IF(R31="","",IF(SUM(Q31:R31)=0,"",SUM(Q31:R31))))</f>
        <v/>
      </c>
      <c r="T31" s="51" t="str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/>
      </c>
      <c r="U31" s="44" t="str">
        <f>IF(AF31=1,T31*AI31,"")</f>
        <v/>
      </c>
      <c r="V31" s="52"/>
      <c r="W31" s="52"/>
      <c r="X31" s="52"/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45185</v>
      </c>
      <c r="AD31" s="55" t="b">
        <f>IF(ISNUMBER(FIND("M",E31)),"m",IF(ISNUMBER(FIND("K",E31)),"k"))</f>
        <v>0</v>
      </c>
      <c r="AE31" s="67">
        <f>IF(OR(G31="",AC31=""),0,(YEAR(AC31)-YEAR(G31)))</f>
        <v>0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str">
        <f>IF(AD31="m",AG31,IF(AD31="k",AH31,""))</f>
        <v/>
      </c>
      <c r="AJ31" s="41" t="str">
        <f>IF(D31="","",IF(D31&gt;193.609,1,IF(D31&lt;32,10^(0.722762521*LOG10(32/193.609)^2),10^(0.722762521*LOG10(D31/193.609)^2))))</f>
        <v/>
      </c>
    </row>
    <row r="32" spans="1:36" ht="19.5" customHeight="1">
      <c r="A32" s="41"/>
      <c r="B32" s="59"/>
      <c r="C32" s="73"/>
      <c r="D32" s="44"/>
      <c r="E32" s="53"/>
      <c r="F32" s="53"/>
      <c r="G32" s="74"/>
      <c r="H32" s="75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 t="str">
        <f>IF(T31="","",T31*1.2)</f>
        <v/>
      </c>
      <c r="T32" s="239"/>
      <c r="U32" s="44"/>
      <c r="V32" s="44" t="str">
        <f>IF(V31&gt;0,V31*20,"")</f>
        <v/>
      </c>
      <c r="W32" s="44" t="str">
        <f>IF(W31="","",(W31*10)*AJ31)</f>
        <v/>
      </c>
      <c r="X32" s="44" t="str">
        <f>IF(ROUNDUP(X31,1)&gt;0,IF((80+(8-ROUNDUP(X31,1))*40)&lt;0,0,80+(8-ROUNDUP(X31,1))*40),"")</f>
        <v/>
      </c>
      <c r="Y32" s="51" t="str">
        <f>IF(SUM(V32,W32,X32)&gt;0,SUM(V32,W32,X32),"")</f>
        <v/>
      </c>
      <c r="Z32" s="44" t="str">
        <f>IF(AE31&gt;34,(IF(OR(S32="",V32="",W32="",X32=""),"",SUM(S32,V32,W32,X32))*AI31),IF(OR(S32="",V32="",W32="",X32=""),"", SUM(S32,V32,W32,X32)))</f>
        <v/>
      </c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8.75" customHeight="1">
      <c r="A33" s="77"/>
      <c r="B33" s="77"/>
      <c r="C33" s="77"/>
      <c r="D33" s="78"/>
      <c r="E33" s="79"/>
      <c r="F33" s="79"/>
      <c r="G33" s="79"/>
      <c r="H33" s="80"/>
      <c r="I33" s="77"/>
      <c r="J33" s="77"/>
      <c r="K33" s="81"/>
      <c r="L33" s="82"/>
      <c r="M33" s="81"/>
      <c r="N33" s="81" t="s">
        <v>69</v>
      </c>
      <c r="O33" s="81"/>
      <c r="P33" s="81"/>
      <c r="Q33" s="79"/>
      <c r="R33" s="79"/>
      <c r="S33" s="79"/>
      <c r="T33" s="83"/>
      <c r="U33" s="83"/>
      <c r="V33" s="83"/>
      <c r="W33" s="83"/>
      <c r="X33" s="83"/>
      <c r="Y33" s="83"/>
      <c r="Z33" s="83"/>
      <c r="AA33" s="83"/>
      <c r="AB33" s="83"/>
      <c r="AC33" s="2"/>
      <c r="AD33" s="84"/>
      <c r="AE33" s="85">
        <f>(YEAR(AC33)-YEAR(G33))</f>
        <v>0</v>
      </c>
      <c r="AF33" s="57">
        <f>IF(AE35&gt;34,1,0)</f>
        <v>0</v>
      </c>
      <c r="AG33" s="77"/>
      <c r="AH33" s="80"/>
      <c r="AI33" s="80"/>
      <c r="AJ33" s="77"/>
    </row>
    <row r="34" spans="1:36" ht="21" customHeight="1">
      <c r="A34" s="77"/>
      <c r="B34" s="77"/>
      <c r="C34" s="77"/>
      <c r="D34" s="78"/>
      <c r="E34" s="79"/>
      <c r="F34" s="79"/>
      <c r="G34" s="79"/>
      <c r="H34" s="80"/>
      <c r="I34" s="77"/>
      <c r="J34" s="77"/>
      <c r="K34" s="81"/>
      <c r="L34" s="82"/>
      <c r="M34" s="81"/>
      <c r="N34" s="81"/>
      <c r="O34" s="81"/>
      <c r="P34" s="81"/>
      <c r="Q34" s="79"/>
      <c r="R34" s="79"/>
      <c r="S34" s="79"/>
      <c r="T34" s="83"/>
      <c r="U34" s="83"/>
      <c r="V34" s="83"/>
      <c r="W34" s="83"/>
      <c r="X34" s="83"/>
      <c r="Y34" s="83"/>
      <c r="Z34" s="83"/>
      <c r="AA34" s="83"/>
      <c r="AB34" s="83"/>
      <c r="AC34" s="2"/>
      <c r="AD34" s="84"/>
      <c r="AE34" s="85"/>
      <c r="AF34" s="57"/>
      <c r="AG34" s="77"/>
      <c r="AH34" s="80"/>
      <c r="AI34" s="80"/>
      <c r="AJ34" s="77"/>
    </row>
    <row r="35" spans="1:36" ht="22.5" customHeight="1">
      <c r="A35" s="4"/>
      <c r="B35" s="222" t="s">
        <v>70</v>
      </c>
      <c r="C35" s="223"/>
      <c r="D35" s="86" t="s">
        <v>14</v>
      </c>
      <c r="E35" s="222" t="s">
        <v>21</v>
      </c>
      <c r="F35" s="241"/>
      <c r="G35" s="241"/>
      <c r="H35" s="223"/>
      <c r="I35" s="87" t="s">
        <v>71</v>
      </c>
      <c r="J35" s="88"/>
      <c r="K35" s="222" t="s">
        <v>70</v>
      </c>
      <c r="L35" s="241"/>
      <c r="M35" s="223"/>
      <c r="N35" s="89" t="s">
        <v>14</v>
      </c>
      <c r="O35" s="242" t="s">
        <v>21</v>
      </c>
      <c r="P35" s="241"/>
      <c r="Q35" s="241"/>
      <c r="R35" s="223"/>
      <c r="S35" s="242" t="s">
        <v>71</v>
      </c>
      <c r="T35" s="223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2"/>
      <c r="AG35" s="4"/>
      <c r="AH35" s="90"/>
      <c r="AI35" s="90"/>
      <c r="AJ35" s="4"/>
    </row>
    <row r="36" spans="1:36" ht="19.5" customHeight="1">
      <c r="A36" s="9"/>
      <c r="B36" s="224" t="s">
        <v>72</v>
      </c>
      <c r="C36" s="225"/>
      <c r="D36" s="91">
        <v>1979002</v>
      </c>
      <c r="E36" s="226" t="s">
        <v>73</v>
      </c>
      <c r="F36" s="227"/>
      <c r="G36" s="227"/>
      <c r="H36" s="225"/>
      <c r="I36" s="92" t="s">
        <v>74</v>
      </c>
      <c r="J36" s="18"/>
      <c r="K36" s="224" t="s">
        <v>75</v>
      </c>
      <c r="L36" s="227"/>
      <c r="M36" s="225"/>
      <c r="N36" s="93">
        <v>1952001</v>
      </c>
      <c r="O36" s="228" t="s">
        <v>118</v>
      </c>
      <c r="P36" s="227"/>
      <c r="Q36" s="227"/>
      <c r="R36" s="225"/>
      <c r="S36" s="228" t="s">
        <v>7</v>
      </c>
      <c r="T36" s="22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"/>
      <c r="AG36" s="9"/>
      <c r="AH36" s="16"/>
      <c r="AI36" s="16"/>
      <c r="AJ36" s="9"/>
    </row>
    <row r="37" spans="1:36" ht="21" customHeight="1">
      <c r="A37" s="9"/>
      <c r="B37" s="230" t="s">
        <v>77</v>
      </c>
      <c r="C37" s="231"/>
      <c r="D37" s="94">
        <v>1999001</v>
      </c>
      <c r="E37" s="246" t="s">
        <v>119</v>
      </c>
      <c r="F37" s="243"/>
      <c r="G37" s="243"/>
      <c r="H37" s="231"/>
      <c r="I37" s="95" t="s">
        <v>7</v>
      </c>
      <c r="J37" s="18"/>
      <c r="K37" s="230" t="s">
        <v>80</v>
      </c>
      <c r="L37" s="243"/>
      <c r="M37" s="231"/>
      <c r="N37" s="96">
        <v>1973001</v>
      </c>
      <c r="O37" s="232" t="s">
        <v>120</v>
      </c>
      <c r="P37" s="243"/>
      <c r="Q37" s="243"/>
      <c r="R37" s="231"/>
      <c r="S37" s="232" t="s">
        <v>57</v>
      </c>
      <c r="T37" s="233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/>
      <c r="AI37" s="16"/>
      <c r="AJ37" s="9"/>
    </row>
    <row r="38" spans="1:36" ht="18.75" customHeight="1">
      <c r="A38" s="9"/>
      <c r="B38" s="230" t="s">
        <v>77</v>
      </c>
      <c r="C38" s="231"/>
      <c r="D38" s="94">
        <v>1956004</v>
      </c>
      <c r="E38" s="246" t="s">
        <v>121</v>
      </c>
      <c r="F38" s="243"/>
      <c r="G38" s="243"/>
      <c r="H38" s="231"/>
      <c r="I38" s="95" t="s">
        <v>7</v>
      </c>
      <c r="J38" s="18"/>
      <c r="K38" s="230" t="s">
        <v>80</v>
      </c>
      <c r="L38" s="243"/>
      <c r="M38" s="231"/>
      <c r="N38" s="96">
        <v>1961001</v>
      </c>
      <c r="O38" s="232" t="s">
        <v>122</v>
      </c>
      <c r="P38" s="243"/>
      <c r="Q38" s="243"/>
      <c r="R38" s="231"/>
      <c r="S38" s="232" t="s">
        <v>57</v>
      </c>
      <c r="T38" s="233"/>
      <c r="U38" s="9"/>
      <c r="V38" s="9" t="s">
        <v>84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J38" s="9"/>
    </row>
    <row r="39" spans="1:36" ht="21" customHeight="1">
      <c r="A39" s="9"/>
      <c r="B39" s="230" t="s">
        <v>77</v>
      </c>
      <c r="C39" s="231"/>
      <c r="D39" s="94">
        <v>2000012</v>
      </c>
      <c r="E39" s="246" t="s">
        <v>87</v>
      </c>
      <c r="F39" s="243"/>
      <c r="G39" s="243"/>
      <c r="H39" s="231"/>
      <c r="I39" s="95" t="s">
        <v>123</v>
      </c>
      <c r="J39" s="18"/>
      <c r="K39" s="230" t="s">
        <v>80</v>
      </c>
      <c r="L39" s="243"/>
      <c r="M39" s="231"/>
      <c r="N39" s="96">
        <v>1954001</v>
      </c>
      <c r="O39" s="232" t="s">
        <v>124</v>
      </c>
      <c r="P39" s="243"/>
      <c r="Q39" s="243"/>
      <c r="R39" s="231"/>
      <c r="S39" s="232" t="s">
        <v>62</v>
      </c>
      <c r="T39" s="233"/>
      <c r="U39" s="9"/>
      <c r="V39" s="9"/>
      <c r="W39" s="9"/>
      <c r="X39" s="9"/>
      <c r="Y39" s="9"/>
      <c r="Z39" s="9"/>
      <c r="AA39" s="9"/>
      <c r="AB39" s="9"/>
      <c r="AC39" s="9"/>
      <c r="AD39" s="9" t="s">
        <v>69</v>
      </c>
      <c r="AE39" s="9"/>
      <c r="AF39" s="9"/>
      <c r="AG39" s="9"/>
      <c r="AH39" s="16"/>
      <c r="AI39" s="16"/>
      <c r="AJ39" s="9"/>
    </row>
    <row r="40" spans="1:36" ht="19.5" customHeight="1">
      <c r="A40" s="9"/>
      <c r="B40" s="230" t="s">
        <v>89</v>
      </c>
      <c r="C40" s="231"/>
      <c r="D40" s="94">
        <v>1968001</v>
      </c>
      <c r="E40" s="246" t="s">
        <v>125</v>
      </c>
      <c r="F40" s="243"/>
      <c r="G40" s="243"/>
      <c r="H40" s="231"/>
      <c r="I40" s="95" t="s">
        <v>57</v>
      </c>
      <c r="J40" s="18"/>
      <c r="K40" s="230" t="s">
        <v>91</v>
      </c>
      <c r="L40" s="243"/>
      <c r="M40" s="231"/>
      <c r="N40" s="96">
        <v>1984002</v>
      </c>
      <c r="O40" s="232" t="s">
        <v>92</v>
      </c>
      <c r="P40" s="243"/>
      <c r="Q40" s="243"/>
      <c r="R40" s="231"/>
      <c r="S40" s="232" t="s">
        <v>79</v>
      </c>
      <c r="T40" s="233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/>
      <c r="AI40" s="16"/>
      <c r="AJ40" s="9"/>
    </row>
    <row r="41" spans="1:36" ht="18.75" customHeight="1">
      <c r="A41" s="4"/>
      <c r="B41" s="230"/>
      <c r="C41" s="231"/>
      <c r="D41" s="94"/>
      <c r="E41" s="247"/>
      <c r="F41" s="243"/>
      <c r="G41" s="243"/>
      <c r="H41" s="231"/>
      <c r="I41" s="95"/>
      <c r="J41" s="4"/>
      <c r="K41" s="230" t="s">
        <v>91</v>
      </c>
      <c r="L41" s="243"/>
      <c r="M41" s="231"/>
      <c r="N41" s="96">
        <v>1999004</v>
      </c>
      <c r="O41" s="232" t="s">
        <v>93</v>
      </c>
      <c r="P41" s="243"/>
      <c r="Q41" s="243"/>
      <c r="R41" s="231"/>
      <c r="S41" s="232" t="s">
        <v>7</v>
      </c>
      <c r="T41" s="23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5"/>
      <c r="AJ41" s="4"/>
    </row>
    <row r="42" spans="1:36" ht="19.5" customHeight="1">
      <c r="A42" s="4"/>
      <c r="B42" s="230"/>
      <c r="C42" s="231"/>
      <c r="D42" s="94"/>
      <c r="E42" s="247"/>
      <c r="F42" s="243"/>
      <c r="G42" s="243"/>
      <c r="H42" s="231"/>
      <c r="I42" s="95"/>
      <c r="J42" s="4"/>
      <c r="K42" s="230" t="s">
        <v>91</v>
      </c>
      <c r="L42" s="243"/>
      <c r="M42" s="231"/>
      <c r="N42" s="96">
        <v>1994029</v>
      </c>
      <c r="O42" s="232" t="s">
        <v>94</v>
      </c>
      <c r="P42" s="243"/>
      <c r="Q42" s="243"/>
      <c r="R42" s="231"/>
      <c r="S42" s="232" t="s">
        <v>7</v>
      </c>
      <c r="T42" s="23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5"/>
      <c r="AJ42" s="4"/>
    </row>
    <row r="43" spans="1:36" ht="19.5" customHeight="1">
      <c r="A43" s="4"/>
      <c r="B43" s="248"/>
      <c r="C43" s="250"/>
      <c r="D43" s="97"/>
      <c r="E43" s="254"/>
      <c r="F43" s="249"/>
      <c r="G43" s="249"/>
      <c r="H43" s="250"/>
      <c r="I43" s="98"/>
      <c r="J43" s="4"/>
      <c r="K43" s="248"/>
      <c r="L43" s="249"/>
      <c r="M43" s="250"/>
      <c r="N43" s="99"/>
      <c r="O43" s="255"/>
      <c r="P43" s="249"/>
      <c r="Q43" s="249"/>
      <c r="R43" s="250"/>
      <c r="S43" s="255"/>
      <c r="T43" s="252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5"/>
      <c r="AJ43" s="4"/>
    </row>
    <row r="44" spans="1:36" ht="18.75" customHeight="1">
      <c r="A44" s="4"/>
      <c r="B44" s="253"/>
      <c r="C44" s="241"/>
      <c r="D44" s="251"/>
      <c r="E44" s="241"/>
      <c r="F44" s="100"/>
      <c r="G44" s="251"/>
      <c r="H44" s="241"/>
      <c r="I44" s="241"/>
      <c r="J44" s="4"/>
      <c r="K44" s="251"/>
      <c r="L44" s="241"/>
      <c r="M44" s="241"/>
      <c r="N44" s="251"/>
      <c r="O44" s="241"/>
      <c r="P44" s="251"/>
      <c r="Q44" s="241"/>
      <c r="R44" s="241"/>
      <c r="S44" s="241"/>
      <c r="T44" s="24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5"/>
      <c r="AJ44" s="4"/>
    </row>
    <row r="45" spans="1:36" ht="18" customHeight="1">
      <c r="A45" s="4"/>
      <c r="B45" s="234" t="s">
        <v>95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5"/>
      <c r="AJ45" s="4"/>
    </row>
    <row r="46" spans="1:36" ht="18" customHeight="1">
      <c r="A46" s="4"/>
      <c r="B46" s="248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5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2.75" customHeight="1">
      <c r="A47" s="4"/>
      <c r="B47" s="2"/>
      <c r="C47" s="2"/>
      <c r="D47" s="101"/>
      <c r="E47" s="9"/>
      <c r="F47" s="9"/>
      <c r="G47" s="101"/>
      <c r="H47" s="9"/>
      <c r="I47" s="8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"/>
      <c r="AC47" s="4"/>
      <c r="AD47" s="4"/>
      <c r="AE47" s="4"/>
      <c r="AF47" s="4"/>
      <c r="AG47" s="4"/>
      <c r="AH47" s="5"/>
      <c r="AI47" s="5"/>
      <c r="AJ47" s="4"/>
    </row>
    <row r="48" spans="1:36" ht="12.75" customHeight="1">
      <c r="A48" s="4"/>
      <c r="B48" s="102"/>
      <c r="C48" s="102"/>
      <c r="D48" s="103"/>
      <c r="E48" s="104"/>
      <c r="F48" s="104"/>
      <c r="G48" s="105"/>
      <c r="H48" s="106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4"/>
      <c r="AD48" s="4"/>
      <c r="AE48" s="4"/>
      <c r="AF48" s="4"/>
      <c r="AG48" s="4"/>
      <c r="AH48" s="5"/>
      <c r="AI48" s="5"/>
      <c r="AJ48" s="4"/>
    </row>
    <row r="49" spans="1:36" ht="12.75" customHeight="1">
      <c r="A49" s="4"/>
      <c r="B49" s="4"/>
      <c r="C49" s="2"/>
      <c r="D49" s="2"/>
      <c r="E49" s="17"/>
      <c r="F49" s="17"/>
      <c r="G49" s="2"/>
      <c r="H49" s="2"/>
      <c r="I49" s="18"/>
      <c r="J49" s="18"/>
      <c r="K49" s="2"/>
      <c r="L49" s="19"/>
      <c r="M49" s="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5"/>
      <c r="AI49" s="5"/>
      <c r="AJ49" s="4"/>
    </row>
    <row r="50" spans="1:36" ht="12.75" customHeight="1">
      <c r="A50" s="4"/>
      <c r="B50" s="4"/>
      <c r="C50" s="2"/>
      <c r="D50" s="2"/>
      <c r="E50" s="244"/>
      <c r="F50" s="245"/>
      <c r="G50" s="245"/>
      <c r="H50" s="2"/>
      <c r="I50" s="18"/>
      <c r="J50" s="18"/>
      <c r="K50" s="2"/>
      <c r="L50" s="19"/>
      <c r="M50" s="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5"/>
      <c r="AI50" s="5"/>
      <c r="AJ50" s="4"/>
    </row>
    <row r="51" spans="1:36" ht="12.75" customHeight="1">
      <c r="A51" s="4"/>
      <c r="B51" s="4"/>
      <c r="C51" s="2"/>
      <c r="D51" s="2"/>
      <c r="E51" s="17"/>
      <c r="F51" s="17"/>
      <c r="G51" s="2"/>
      <c r="H51" s="2"/>
      <c r="I51" s="18"/>
      <c r="J51" s="18"/>
      <c r="K51" s="2"/>
      <c r="L51" s="19"/>
      <c r="M51" s="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4"/>
      <c r="C52" s="2"/>
      <c r="D52" s="2"/>
      <c r="E52" s="17"/>
      <c r="F52" s="17"/>
      <c r="G52" s="2"/>
      <c r="H52" s="2"/>
      <c r="I52" s="18"/>
      <c r="J52" s="18"/>
      <c r="K52" s="2"/>
      <c r="L52" s="19"/>
      <c r="M52" s="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4"/>
      <c r="C53" s="2"/>
      <c r="D53" s="2"/>
      <c r="E53" s="17"/>
      <c r="F53" s="17"/>
      <c r="G53" s="2"/>
      <c r="H53" s="2"/>
      <c r="I53" s="18"/>
      <c r="J53" s="18"/>
      <c r="K53" s="2"/>
      <c r="L53" s="19"/>
      <c r="M53" s="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17"/>
      <c r="F55" s="17"/>
      <c r="G55" s="2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</sheetData>
  <mergeCells count="101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K30:M30"/>
    <mergeCell ref="N30:P30"/>
    <mergeCell ref="S30:T30"/>
    <mergeCell ref="B41:C41"/>
    <mergeCell ref="B42:C42"/>
    <mergeCell ref="B43:C43"/>
    <mergeCell ref="B44:C44"/>
    <mergeCell ref="E42:H42"/>
    <mergeCell ref="E43:H43"/>
    <mergeCell ref="D44:E44"/>
    <mergeCell ref="G44:I44"/>
    <mergeCell ref="O38:R38"/>
    <mergeCell ref="O39:R39"/>
    <mergeCell ref="S39:T39"/>
    <mergeCell ref="O40:R40"/>
    <mergeCell ref="S40:T40"/>
    <mergeCell ref="S41:T41"/>
    <mergeCell ref="O41:R41"/>
    <mergeCell ref="O42:R42"/>
    <mergeCell ref="S42:T42"/>
    <mergeCell ref="O43:R43"/>
    <mergeCell ref="S43:T43"/>
    <mergeCell ref="N44:O44"/>
    <mergeCell ref="P44:T44"/>
    <mergeCell ref="E50:G50"/>
    <mergeCell ref="E37:H37"/>
    <mergeCell ref="E38:H38"/>
    <mergeCell ref="B39:C39"/>
    <mergeCell ref="E39:H39"/>
    <mergeCell ref="B40:C40"/>
    <mergeCell ref="E40:H40"/>
    <mergeCell ref="E41:H41"/>
    <mergeCell ref="K38:M38"/>
    <mergeCell ref="K39:M39"/>
    <mergeCell ref="K40:M40"/>
    <mergeCell ref="K41:M41"/>
    <mergeCell ref="K42:M42"/>
    <mergeCell ref="K43:M43"/>
    <mergeCell ref="K44:M44"/>
    <mergeCell ref="B46:T46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K32:M32"/>
    <mergeCell ref="N32:P32"/>
    <mergeCell ref="S32:T32"/>
    <mergeCell ref="E35:H35"/>
    <mergeCell ref="K35:M35"/>
    <mergeCell ref="O35:R35"/>
    <mergeCell ref="S35:T35"/>
    <mergeCell ref="K36:M36"/>
    <mergeCell ref="K37:M37"/>
    <mergeCell ref="O37:R37"/>
    <mergeCell ref="S37:T37"/>
    <mergeCell ref="B35:C35"/>
    <mergeCell ref="B36:C36"/>
    <mergeCell ref="E36:H36"/>
    <mergeCell ref="O36:R36"/>
    <mergeCell ref="S36:T36"/>
    <mergeCell ref="B37:C37"/>
    <mergeCell ref="B38:C38"/>
    <mergeCell ref="S38:T38"/>
    <mergeCell ref="B45:T45"/>
  </mergeCells>
  <conditionalFormatting sqref="K27:N27">
    <cfRule type="cellIs" dxfId="143" priority="1" stopIfTrue="1" operator="between">
      <formula>1</formula>
      <formula>300</formula>
    </cfRule>
    <cfRule type="cellIs" dxfId="142" priority="2" stopIfTrue="1" operator="lessThanOrEqual">
      <formula>0</formula>
    </cfRule>
  </conditionalFormatting>
  <conditionalFormatting sqref="K29:N29">
    <cfRule type="cellIs" dxfId="141" priority="3" stopIfTrue="1" operator="between">
      <formula>1</formula>
      <formula>300</formula>
    </cfRule>
    <cfRule type="cellIs" dxfId="140" priority="4" stopIfTrue="1" operator="lessThanOrEqual">
      <formula>0</formula>
    </cfRule>
  </conditionalFormatting>
  <conditionalFormatting sqref="K31:N31">
    <cfRule type="cellIs" dxfId="139" priority="5" stopIfTrue="1" operator="between">
      <formula>1</formula>
      <formula>300</formula>
    </cfRule>
    <cfRule type="cellIs" dxfId="138" priority="6" stopIfTrue="1" operator="lessThanOrEqual">
      <formula>0</formula>
    </cfRule>
  </conditionalFormatting>
  <conditionalFormatting sqref="K9:P9">
    <cfRule type="cellIs" dxfId="137" priority="18" stopIfTrue="1" operator="lessThanOrEqual">
      <formula>0</formula>
    </cfRule>
    <cfRule type="cellIs" dxfId="136" priority="17" stopIfTrue="1" operator="between">
      <formula>1</formula>
      <formula>300</formula>
    </cfRule>
  </conditionalFormatting>
  <conditionalFormatting sqref="K11:P11">
    <cfRule type="cellIs" dxfId="135" priority="19" stopIfTrue="1" operator="between">
      <formula>1</formula>
      <formula>300</formula>
    </cfRule>
    <cfRule type="cellIs" dxfId="134" priority="20" stopIfTrue="1" operator="lessThanOrEqual">
      <formula>0</formula>
    </cfRule>
  </conditionalFormatting>
  <conditionalFormatting sqref="K13:P13">
    <cfRule type="cellIs" dxfId="133" priority="23" stopIfTrue="1" operator="between">
      <formula>1</formula>
      <formula>300</formula>
    </cfRule>
    <cfRule type="cellIs" dxfId="132" priority="24" stopIfTrue="1" operator="lessThanOrEqual">
      <formula>0</formula>
    </cfRule>
  </conditionalFormatting>
  <conditionalFormatting sqref="K15:P15">
    <cfRule type="cellIs" dxfId="131" priority="22" stopIfTrue="1" operator="lessThanOrEqual">
      <formula>0</formula>
    </cfRule>
    <cfRule type="cellIs" dxfId="130" priority="21" stopIfTrue="1" operator="between">
      <formula>1</formula>
      <formula>300</formula>
    </cfRule>
  </conditionalFormatting>
  <conditionalFormatting sqref="K17:P17">
    <cfRule type="cellIs" dxfId="129" priority="15" stopIfTrue="1" operator="between">
      <formula>1</formula>
      <formula>300</formula>
    </cfRule>
    <cfRule type="cellIs" dxfId="128" priority="16" stopIfTrue="1" operator="lessThanOrEqual">
      <formula>0</formula>
    </cfRule>
  </conditionalFormatting>
  <conditionalFormatting sqref="K19:P19">
    <cfRule type="cellIs" dxfId="127" priority="30" stopIfTrue="1" operator="lessThanOrEqual">
      <formula>0</formula>
    </cfRule>
    <cfRule type="cellIs" dxfId="126" priority="29" stopIfTrue="1" operator="between">
      <formula>1</formula>
      <formula>300</formula>
    </cfRule>
  </conditionalFormatting>
  <conditionalFormatting sqref="K21:P21">
    <cfRule type="cellIs" dxfId="125" priority="28" stopIfTrue="1" operator="lessThanOrEqual">
      <formula>0</formula>
    </cfRule>
    <cfRule type="cellIs" dxfId="124" priority="27" stopIfTrue="1" operator="between">
      <formula>1</formula>
      <formula>300</formula>
    </cfRule>
  </conditionalFormatting>
  <conditionalFormatting sqref="K23:P23">
    <cfRule type="cellIs" dxfId="123" priority="26" stopIfTrue="1" operator="lessThanOrEqual">
      <formula>0</formula>
    </cfRule>
    <cfRule type="cellIs" dxfId="122" priority="25" stopIfTrue="1" operator="between">
      <formula>1</formula>
      <formula>300</formula>
    </cfRule>
  </conditionalFormatting>
  <conditionalFormatting sqref="K25:P25">
    <cfRule type="cellIs" dxfId="121" priority="14" stopIfTrue="1" operator="lessThanOrEqual">
      <formula>0</formula>
    </cfRule>
    <cfRule type="cellIs" dxfId="120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" xr:uid="{00000000-0002-0000-01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100-000001000000}">
      <formula1>"11-12,13-14,15-16,17-18,19-23,24-34,=35,35+"</formula1>
    </dataValidation>
    <dataValidation type="list" allowBlank="1" showErrorMessage="1" sqref="E9 E11 F12 E13 E15 E17 E19 E21 E23 E25 E27 E29 E31" xr:uid="{00000000-0002-0000-01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" xr:uid="{00000000-0002-0000-0100-000003000000}">
      <formula1>"11-12,13-14,15-16,17-18,19-23,24-34,=35"</formula1>
    </dataValidation>
    <dataValidation type="list" allowBlank="1" showErrorMessage="1" sqref="D5" xr:uid="{00000000-0002-0000-01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36:B43 K36:K43" xr:uid="{00000000-0002-0000-01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000"/>
  <sheetViews>
    <sheetView workbookViewId="0"/>
  </sheetViews>
  <sheetFormatPr baseColWidth="10" defaultColWidth="14.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showGridLines="0" topLeftCell="A15" workbookViewId="0"/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126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45185</v>
      </c>
      <c r="V5" s="11"/>
      <c r="W5" s="13"/>
      <c r="X5" s="13"/>
      <c r="Y5" s="13"/>
      <c r="Z5" s="14" t="s">
        <v>11</v>
      </c>
      <c r="AA5" s="14"/>
      <c r="AB5" s="15">
        <v>3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2008009</v>
      </c>
      <c r="C9" s="43" t="s">
        <v>127</v>
      </c>
      <c r="D9" s="44">
        <v>83.8</v>
      </c>
      <c r="E9" s="43" t="s">
        <v>63</v>
      </c>
      <c r="F9" s="43" t="s">
        <v>98</v>
      </c>
      <c r="G9" s="45">
        <v>39760</v>
      </c>
      <c r="H9" s="46">
        <v>12</v>
      </c>
      <c r="I9" s="47" t="s">
        <v>128</v>
      </c>
      <c r="J9" s="48" t="s">
        <v>52</v>
      </c>
      <c r="K9" s="49">
        <v>92</v>
      </c>
      <c r="L9" s="49">
        <v>96</v>
      </c>
      <c r="M9" s="49">
        <v>98</v>
      </c>
      <c r="N9" s="49">
        <v>114</v>
      </c>
      <c r="O9" s="49">
        <v>120</v>
      </c>
      <c r="P9" s="49">
        <v>123</v>
      </c>
      <c r="Q9" s="50">
        <f>IF(MAX(K9:M9)&gt;0,IF(MAX(K9:M9)&lt;0,0,TRUNC(MAX(K9:M9)/1)*1),"")</f>
        <v>98</v>
      </c>
      <c r="R9" s="46">
        <f>IF(MAX(N9:P9)&gt;0,IF(MAX(N9:P9)&lt;0,0,TRUNC(MAX(N9:P9)/1)*1),"")</f>
        <v>123</v>
      </c>
      <c r="S9" s="46">
        <f>IF(Q9="","",IF(R9="","",IF(SUM(Q9:R9)=0,"",SUM(Q9:R9))))</f>
        <v>221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275.41520738071085</v>
      </c>
      <c r="U9" s="44" t="str">
        <f>IF(AF9=1,T9*AI9,"")</f>
        <v/>
      </c>
      <c r="V9" s="52">
        <f>IF('K3'!G7="","",'K3'!G7)</f>
        <v>7.66</v>
      </c>
      <c r="W9" s="52">
        <f>IF('K3'!K7="","",'K3'!K7)</f>
        <v>11.57</v>
      </c>
      <c r="X9" s="52">
        <f>IF('K3'!N7="","",'K3'!N7)</f>
        <v>6.93</v>
      </c>
      <c r="Y9" s="51"/>
      <c r="Z9" s="44"/>
      <c r="AA9" s="46"/>
      <c r="AB9" s="53"/>
      <c r="AC9" s="54">
        <f>U5</f>
        <v>45185</v>
      </c>
      <c r="AD9" s="55" t="str">
        <f>IF(ISNUMBER(FIND("M",E9)),"m",IF(ISNUMBER(FIND("K",E9)),"k"))</f>
        <v>m</v>
      </c>
      <c r="AE9" s="56">
        <f>IF(OR(G9="",AC9=""),0,(YEAR(AC9)-YEAR(G9)))</f>
        <v>15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1.246222657831271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330.49824885685302</v>
      </c>
      <c r="T10" s="239"/>
      <c r="U10" s="44"/>
      <c r="V10" s="44">
        <f>IF(V9="","",V9*20)</f>
        <v>153.19999999999999</v>
      </c>
      <c r="W10" s="44">
        <f>IF(W9="","",(W9*10)*AJ9)</f>
        <v>144.18796151107804</v>
      </c>
      <c r="X10" s="44">
        <f>IF(X9="","",IF((80+(8-ROUNDUP(X9,1))*40)&lt;0,0,80+(8-ROUNDUP(X9,1))*40))</f>
        <v>120</v>
      </c>
      <c r="Y10" s="51">
        <f>IF(SUM(V10,W10,X10)&gt;0,SUM(V10,W10,X10),"")</f>
        <v>417.38796151107806</v>
      </c>
      <c r="Z10" s="44">
        <f>IF(AE9&gt;34,(IF(OR(S10="",V10="",W10="",X10=""),"",SUM(S10,V10,W10,X10))*AI9),IF(OR(S10="",V10="",W10="",X10=""),"", SUM(S10,V10,W10,X10)))</f>
        <v>747.88621036793108</v>
      </c>
      <c r="AA10" s="46">
        <v>2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2007014</v>
      </c>
      <c r="C11" s="43" t="s">
        <v>129</v>
      </c>
      <c r="D11" s="44">
        <v>64.61</v>
      </c>
      <c r="E11" s="43" t="s">
        <v>63</v>
      </c>
      <c r="F11" s="43" t="s">
        <v>98</v>
      </c>
      <c r="G11" s="45">
        <v>39417</v>
      </c>
      <c r="H11" s="46">
        <v>2</v>
      </c>
      <c r="I11" s="47" t="s">
        <v>130</v>
      </c>
      <c r="J11" s="48" t="s">
        <v>131</v>
      </c>
      <c r="K11" s="49">
        <v>65</v>
      </c>
      <c r="L11" s="49">
        <v>69</v>
      </c>
      <c r="M11" s="49">
        <v>-73</v>
      </c>
      <c r="N11" s="49">
        <v>79</v>
      </c>
      <c r="O11" s="49">
        <v>83</v>
      </c>
      <c r="P11" s="49">
        <v>85</v>
      </c>
      <c r="Q11" s="50">
        <f>IF(MAX(K11:M11)&gt;0,IF(MAX(K11:M11)&lt;0,0,TRUNC(MAX(K11:M11)/1)*1),"")</f>
        <v>69</v>
      </c>
      <c r="R11" s="46">
        <f>IF(MAX(N11:P11)&gt;0,IF(MAX(N11:P11)&lt;0,0,TRUNC(MAX(N11:P11)/1)*1),"")</f>
        <v>85</v>
      </c>
      <c r="S11" s="46">
        <f>IF(Q11="","",IF(R11="","",IF(SUM(Q11:R11)=0,"",SUM(Q11:R11))))</f>
        <v>154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224.75648916858913</v>
      </c>
      <c r="U11" s="44" t="str">
        <f>IF(AF11=1,T11*AI11,"")</f>
        <v/>
      </c>
      <c r="V11" s="52">
        <f>IF('K3'!G9="","",'K3'!G9)</f>
        <v>7.12</v>
      </c>
      <c r="W11" s="52">
        <f>IF('K3'!K9="","",'K3'!K9)</f>
        <v>10.43</v>
      </c>
      <c r="X11" s="52">
        <f>IF('K3'!N9="","",'K3'!N9)</f>
        <v>6.83</v>
      </c>
      <c r="Y11" s="51"/>
      <c r="Z11" s="44"/>
      <c r="AA11" s="46"/>
      <c r="AB11" s="53"/>
      <c r="AC11" s="61">
        <f>U5</f>
        <v>45185</v>
      </c>
      <c r="AD11" s="55" t="str">
        <f>IF(ISNUMBER(FIND("M",E11)),"m",IF(ISNUMBER(FIND("K",E11)),"k"))</f>
        <v>m</v>
      </c>
      <c r="AE11" s="56">
        <f>IF(OR(G11="",AC11=""),0,(YEAR(AC11)-YEAR(G11)))</f>
        <v>16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1.4594577218739553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269.70778700230693</v>
      </c>
      <c r="T12" s="239"/>
      <c r="U12" s="44"/>
      <c r="V12" s="44">
        <f>IF(V11="","",V11*20)</f>
        <v>142.4</v>
      </c>
      <c r="W12" s="44">
        <f>IF(W11="","",(W11*10)*AJ11)</f>
        <v>152.22144039145354</v>
      </c>
      <c r="X12" s="44">
        <f>IF(X11="","",IF((80+(8-ROUNDUP(X11,1))*40)&lt;0,0,80+(8-ROUNDUP(X11,1))*40))</f>
        <v>124.00000000000003</v>
      </c>
      <c r="Y12" s="51">
        <f>IF(SUM(V12,W12,X12)&gt;0,SUM(V12,W12,X12),"")</f>
        <v>418.62144039145358</v>
      </c>
      <c r="Z12" s="44">
        <f>IF(AE11&gt;34,(IF(OR(S12="",V12="",W12="",X12=""),"",SUM(S12,V12,W12,X12))*AI11),IF(OR(S12="",V12="",W12="",X12=""),"", SUM(S12,V12,W12,X12)))</f>
        <v>688.32922739376045</v>
      </c>
      <c r="AA12" s="46">
        <v>5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2008001</v>
      </c>
      <c r="C13" s="43" t="s">
        <v>55</v>
      </c>
      <c r="D13" s="44">
        <v>49.14</v>
      </c>
      <c r="E13" s="43" t="s">
        <v>63</v>
      </c>
      <c r="F13" s="43" t="s">
        <v>98</v>
      </c>
      <c r="G13" s="45">
        <v>39674</v>
      </c>
      <c r="H13" s="46">
        <v>1</v>
      </c>
      <c r="I13" s="47" t="s">
        <v>132</v>
      </c>
      <c r="J13" s="48" t="s">
        <v>57</v>
      </c>
      <c r="K13" s="49">
        <v>38</v>
      </c>
      <c r="L13" s="49">
        <v>-41</v>
      </c>
      <c r="M13" s="49">
        <v>-41</v>
      </c>
      <c r="N13" s="49">
        <v>55</v>
      </c>
      <c r="O13" s="49">
        <v>58</v>
      </c>
      <c r="P13" s="49">
        <v>61</v>
      </c>
      <c r="Q13" s="50">
        <f>IF(MAX(K13:M13)&gt;0,IF(MAX(K13:M13)&lt;0,0,TRUNC(MAX(K13:M13)/1)*1),"")</f>
        <v>38</v>
      </c>
      <c r="R13" s="46">
        <f>IF(MAX(N13:P13)&gt;0,IF(MAX(N13:P13)&lt;0,0,TRUNC(MAX(N13:P13)/1)*1),"")</f>
        <v>61</v>
      </c>
      <c r="S13" s="46">
        <f>IF(Q13="","",IF(R13="","",IF(SUM(Q13:R13)=0,"",SUM(Q13:R13))))</f>
        <v>99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178.62125971740818</v>
      </c>
      <c r="U13" s="44" t="str">
        <f>IF(AF13=1,T13*AI13,"")</f>
        <v/>
      </c>
      <c r="V13" s="52">
        <f>IF('K3'!G11="","",'K3'!G11)</f>
        <v>8.32</v>
      </c>
      <c r="W13" s="52">
        <f>IF('K3'!K11="","",'K3'!K11)</f>
        <v>8.4600000000000009</v>
      </c>
      <c r="X13" s="52">
        <f>IF('K3'!N11="","",'K3'!N11)</f>
        <v>6.67</v>
      </c>
      <c r="Y13" s="63"/>
      <c r="Z13" s="44"/>
      <c r="AA13" s="46"/>
      <c r="AB13" s="53"/>
      <c r="AC13" s="61">
        <f>U5</f>
        <v>45185</v>
      </c>
      <c r="AD13" s="55" t="str">
        <f>IF(ISNUMBER(FIND("M",E13)),"m",IF(ISNUMBER(FIND("K",E13)),"k"))</f>
        <v>m</v>
      </c>
      <c r="AE13" s="56">
        <f>IF(OR(G13="",AC13=""),0,(YEAR(AC13)-YEAR(G13)))</f>
        <v>15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1.8042551486606886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214.3455116608898</v>
      </c>
      <c r="T14" s="239"/>
      <c r="U14" s="44"/>
      <c r="V14" s="44">
        <f>IF(V13="","",V13*20)</f>
        <v>166.4</v>
      </c>
      <c r="W14" s="44">
        <f>IF(W13="","",(W13*10)*AJ13)</f>
        <v>152.63998557669427</v>
      </c>
      <c r="X14" s="44">
        <f>IF(X13="","",IF((80+(8-ROUNDUP(X13,1))*40)&lt;0,0,80+(8-ROUNDUP(X13,1))*40))</f>
        <v>132.00000000000003</v>
      </c>
      <c r="Y14" s="51">
        <f>IF(SUM(V14,W14,X14)&gt;0,SUM(V14,W14,X14),"")</f>
        <v>451.03998557669433</v>
      </c>
      <c r="Z14" s="44">
        <f>IF(AE13&gt;34,(IF(OR(S14="",V14="",W14="",X14=""),"",SUM(S14,V14,W14,X14))*AI13),IF(OR(S14="",V14="",W14="",X14=""),"", SUM(S14,V14,W14,X14)))</f>
        <v>665.3854972375841</v>
      </c>
      <c r="AA14" s="46">
        <v>6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2008002</v>
      </c>
      <c r="C15" s="43" t="s">
        <v>129</v>
      </c>
      <c r="D15" s="44">
        <v>58.46</v>
      </c>
      <c r="E15" s="43" t="s">
        <v>63</v>
      </c>
      <c r="F15" s="43" t="s">
        <v>98</v>
      </c>
      <c r="G15" s="45">
        <v>39607</v>
      </c>
      <c r="H15" s="46">
        <v>4</v>
      </c>
      <c r="I15" s="47" t="s">
        <v>133</v>
      </c>
      <c r="J15" s="48" t="s">
        <v>57</v>
      </c>
      <c r="K15" s="49">
        <v>38</v>
      </c>
      <c r="L15" s="49">
        <v>-41</v>
      </c>
      <c r="M15" s="49">
        <v>41</v>
      </c>
      <c r="N15" s="49">
        <v>56</v>
      </c>
      <c r="O15" s="49">
        <v>58</v>
      </c>
      <c r="P15" s="49">
        <v>60</v>
      </c>
      <c r="Q15" s="50">
        <f>IF(MAX(K15:M15)&gt;0,IF(MAX(K15:M15)&lt;0,0,TRUNC(MAX(K15:M15)/1)*1),"")</f>
        <v>41</v>
      </c>
      <c r="R15" s="46">
        <f>IF(MAX(N15:P15)&gt;0,IF(MAX(N15:P15)&lt;0,0,TRUNC(MAX(N15:P15)/1)*1),"")</f>
        <v>60</v>
      </c>
      <c r="S15" s="46">
        <f>IF(Q15="","",IF(R15="","",IF(SUM(Q15:R15)=0,"",SUM(Q15:R15))))</f>
        <v>101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158.41872820107713</v>
      </c>
      <c r="U15" s="44" t="str">
        <f>IF(AF15=1,T15*AI15,"")</f>
        <v/>
      </c>
      <c r="V15" s="52">
        <f>IF('K3'!G13="","",'K3'!G13)</f>
        <v>6.07</v>
      </c>
      <c r="W15" s="52">
        <f>IF('K3'!K13="","",'K3'!K13)</f>
        <v>6.48</v>
      </c>
      <c r="X15" s="52">
        <f>IF('K3'!N13="","",'K3'!N13)</f>
        <v>6.96</v>
      </c>
      <c r="Y15" s="51"/>
      <c r="Z15" s="44"/>
      <c r="AA15" s="46"/>
      <c r="AB15" s="53"/>
      <c r="AC15" s="61">
        <f>U5</f>
        <v>45185</v>
      </c>
      <c r="AD15" s="55" t="str">
        <f>IF(ISNUMBER(FIND("M",E15)),"m",IF(ISNUMBER(FIND("K",E15)),"k"))</f>
        <v>m</v>
      </c>
      <c r="AE15" s="56">
        <f>IF(OR(G15="",AC15=""),0,(YEAR(AC15)-YEAR(G15)))</f>
        <v>15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1.5685022594166054</v>
      </c>
    </row>
    <row r="16" spans="1:36" ht="19.5" customHeight="1">
      <c r="A16" s="41"/>
      <c r="B16" s="59"/>
      <c r="C16" s="44"/>
      <c r="D16" s="44"/>
      <c r="E16" s="44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190.10247384129255</v>
      </c>
      <c r="T16" s="239"/>
      <c r="U16" s="44"/>
      <c r="V16" s="44">
        <f>IF(V15="","",V15*20)</f>
        <v>121.4</v>
      </c>
      <c r="W16" s="44">
        <f>IF(W15="","",(W15*10)*AJ15)</f>
        <v>101.63894641019604</v>
      </c>
      <c r="X16" s="44">
        <f>IF(X15="","",IF((80+(8-ROUNDUP(X15,1))*40)&lt;0,0,80+(8-ROUNDUP(X15,1))*40))</f>
        <v>120</v>
      </c>
      <c r="Y16" s="51">
        <f>IF(SUM(V16,W16,X16)&gt;0,SUM(V16,W16,X16),"")</f>
        <v>343.03894641019605</v>
      </c>
      <c r="Z16" s="44">
        <f>IF(AE15&gt;34,(IF(OR(S16="",V16="",W16="",X16=""),"",SUM(S16,V16,W16,X16))*AI15),IF(OR(S16="",V16="",W16="",X16=""),"", SUM(S16,V16,W16,X16)))</f>
        <v>533.14142025148863</v>
      </c>
      <c r="AA16" s="46">
        <v>12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2007001</v>
      </c>
      <c r="C17" s="43" t="s">
        <v>65</v>
      </c>
      <c r="D17" s="44">
        <v>70.5</v>
      </c>
      <c r="E17" s="43" t="s">
        <v>63</v>
      </c>
      <c r="F17" s="43" t="s">
        <v>98</v>
      </c>
      <c r="G17" s="45">
        <v>39126</v>
      </c>
      <c r="H17" s="46">
        <v>10</v>
      </c>
      <c r="I17" s="66" t="s">
        <v>134</v>
      </c>
      <c r="J17" s="48" t="s">
        <v>57</v>
      </c>
      <c r="K17" s="49">
        <v>66</v>
      </c>
      <c r="L17" s="49">
        <v>68</v>
      </c>
      <c r="M17" s="49">
        <v>70</v>
      </c>
      <c r="N17" s="49">
        <v>76</v>
      </c>
      <c r="O17" s="49">
        <v>78</v>
      </c>
      <c r="P17" s="49">
        <v>80</v>
      </c>
      <c r="Q17" s="50">
        <f>IF(MAX(K17:M17)&gt;0,IF(MAX(K17:M17)&lt;0,0,TRUNC(MAX(K17:M17)/1)*1),"")</f>
        <v>70</v>
      </c>
      <c r="R17" s="46">
        <f>IF(MAX(N17:P17)&gt;0,IF(MAX(N17:P17)&lt;0,0,TRUNC(MAX(N17:P17)/1)*1),"")</f>
        <v>80</v>
      </c>
      <c r="S17" s="46">
        <f>IF(Q17="","",IF(R17="","",IF(SUM(Q17:R17)=0,"",SUM(Q17:R17))))</f>
        <v>150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206.64055713501062</v>
      </c>
      <c r="U17" s="44" t="str">
        <f>IF(AF17=1,T17*AI17,"")</f>
        <v/>
      </c>
      <c r="V17" s="52">
        <f>IF('K3'!G15="","",'K3'!G15)</f>
        <v>8.25</v>
      </c>
      <c r="W17" s="52">
        <f>IF('K3'!K15="","",'K3'!K15)</f>
        <v>9.49</v>
      </c>
      <c r="X17" s="52">
        <f>IF('K3'!N15="","",'K3'!N15)</f>
        <v>7.16</v>
      </c>
      <c r="Y17" s="51"/>
      <c r="Z17" s="44"/>
      <c r="AA17" s="46"/>
      <c r="AB17" s="53"/>
      <c r="AC17" s="61">
        <f>U5</f>
        <v>45185</v>
      </c>
      <c r="AD17" s="55" t="str">
        <f>IF(ISNUMBER(FIND("M",E17)),"m",IF(ISNUMBER(FIND("K",E17)),"k"))</f>
        <v>m</v>
      </c>
      <c r="AE17" s="56">
        <f>IF(OR(G17="",AC17=""),0,(YEAR(AC17)-YEAR(G17)))</f>
        <v>16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1.3776037142334041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247.96866856201274</v>
      </c>
      <c r="T18" s="239"/>
      <c r="U18" s="44"/>
      <c r="V18" s="44">
        <f>IF(V17="","",V17*20)</f>
        <v>165</v>
      </c>
      <c r="W18" s="44">
        <f>IF(W17="","",(W17*10)*AJ17)</f>
        <v>130.73459248075005</v>
      </c>
      <c r="X18" s="44">
        <f>IF(X17="","",IF((80+(8-ROUNDUP(X17,1))*40)&lt;0,0,80+(8-ROUNDUP(X17,1))*40))</f>
        <v>112.00000000000003</v>
      </c>
      <c r="Y18" s="51">
        <f>IF(SUM(V18,W18,X18)&gt;0,SUM(V18,W18,X18),"")</f>
        <v>407.73459248075005</v>
      </c>
      <c r="Z18" s="44">
        <f>IF(AE17&gt;34,(IF(OR(S18="",V18="",W18="",X18=""),"",SUM(S18,V18,W18,X18))*AI17),IF(OR(S18="",V18="",W18="",X18=""),"", SUM(S18,V18,W18,X18)))</f>
        <v>655.70326104276273</v>
      </c>
      <c r="AA18" s="46">
        <v>7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>
        <v>2007002</v>
      </c>
      <c r="C19" s="43" t="s">
        <v>129</v>
      </c>
      <c r="D19" s="44">
        <v>62.6</v>
      </c>
      <c r="E19" s="43" t="s">
        <v>63</v>
      </c>
      <c r="F19" s="43" t="s">
        <v>98</v>
      </c>
      <c r="G19" s="45">
        <v>39565</v>
      </c>
      <c r="H19" s="46">
        <v>3</v>
      </c>
      <c r="I19" s="66" t="s">
        <v>135</v>
      </c>
      <c r="J19" s="48" t="s">
        <v>57</v>
      </c>
      <c r="K19" s="49">
        <v>-68</v>
      </c>
      <c r="L19" s="49">
        <v>60</v>
      </c>
      <c r="M19" s="49">
        <v>71</v>
      </c>
      <c r="N19" s="49">
        <v>86</v>
      </c>
      <c r="O19" s="49">
        <v>-90</v>
      </c>
      <c r="P19" s="49">
        <v>90</v>
      </c>
      <c r="Q19" s="50">
        <f>IF(MAX(K19:M19)&gt;0,IF(MAX(K19:M19)&lt;0,0,TRUNC(MAX(K19:M19)/1)*1),"")</f>
        <v>71</v>
      </c>
      <c r="R19" s="46">
        <f>IF(MAX(N19:P19)&gt;0,IF(MAX(N19:P19)&lt;0,0,TRUNC(MAX(N19:P19)/1)*1),"")</f>
        <v>90</v>
      </c>
      <c r="S19" s="46">
        <f>IF(Q19="","",IF(R19="","",IF(SUM(Q19:R19)=0,"",SUM(Q19:R19))))</f>
        <v>161</v>
      </c>
      <c r="T19" s="51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240.22046874640881</v>
      </c>
      <c r="U19" s="44" t="str">
        <f>IF(AF19=1,T19*AI19,"")</f>
        <v/>
      </c>
      <c r="V19" s="52">
        <f>IF('K3'!G17="","",'K3'!G17)</f>
        <v>8.8699999999999992</v>
      </c>
      <c r="W19" s="52">
        <f>IF('K3'!K17="","",'K3'!K17)</f>
        <v>13.68</v>
      </c>
      <c r="X19" s="52">
        <f>IF('K3'!N17="","",'K3'!N17)</f>
        <v>6.53</v>
      </c>
      <c r="Y19" s="51"/>
      <c r="Z19" s="44"/>
      <c r="AA19" s="46"/>
      <c r="AB19" s="53"/>
      <c r="AC19" s="61">
        <f>U5</f>
        <v>45185</v>
      </c>
      <c r="AD19" s="55" t="str">
        <f>IF(ISNUMBER(FIND("M",E19)),"m",IF(ISNUMBER(FIND("K",E19)),"k"))</f>
        <v>m</v>
      </c>
      <c r="AE19" s="56">
        <f>IF(OR(G19="",AC19=""),0,(YEAR(AC19)-YEAR(G19)))</f>
        <v>15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b">
        <f>IF(AD19="m",AG19,IF(AD19="k",AH19,""))</f>
        <v>0</v>
      </c>
      <c r="AJ19" s="41">
        <f>IF(D19="","",IF(D19&gt;193.609,1,IF(D19&lt;32,10^(0.722762521*LOG10(32/193.609)^2),10^(0.722762521*LOG10(D19/193.609)^2))))</f>
        <v>1.4920526009093715</v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>
        <f>IF(T19="","",T19*1.2)</f>
        <v>288.26456249569054</v>
      </c>
      <c r="T20" s="239"/>
      <c r="U20" s="44"/>
      <c r="V20" s="44">
        <f>IF(V19="","",V19*20)</f>
        <v>177.39999999999998</v>
      </c>
      <c r="W20" s="44">
        <f>IF(W19="","",(W19*10)*AJ19)</f>
        <v>204.11279580440205</v>
      </c>
      <c r="X20" s="44">
        <f>IF(X19="","",IF((80+(8-ROUNDUP(X19,1))*40)&lt;0,0,80+(8-ROUNDUP(X19,1))*40))</f>
        <v>136</v>
      </c>
      <c r="Y20" s="51">
        <f>IF(SUM(V20,W20,X20)&gt;0,SUM(V20,W20,X20),"")</f>
        <v>517.512795804402</v>
      </c>
      <c r="Z20" s="44">
        <f>IF(AE19&gt;34,(IF(OR(S20="",V20="",W20="",X20=""),"",SUM(S20,V20,W20,X20))*AI19),IF(OR(S20="",V20="",W20="",X20=""),"", SUM(S20,V20,W20,X20)))</f>
        <v>805.7773583000926</v>
      </c>
      <c r="AA20" s="46">
        <v>1</v>
      </c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>
        <v>2008021</v>
      </c>
      <c r="C21" s="43" t="s">
        <v>65</v>
      </c>
      <c r="D21" s="44">
        <v>72.5</v>
      </c>
      <c r="E21" s="43" t="s">
        <v>63</v>
      </c>
      <c r="F21" s="43" t="s">
        <v>98</v>
      </c>
      <c r="G21" s="45">
        <v>39569</v>
      </c>
      <c r="H21" s="46">
        <v>7</v>
      </c>
      <c r="I21" s="47" t="s">
        <v>136</v>
      </c>
      <c r="J21" s="48" t="s">
        <v>60</v>
      </c>
      <c r="K21" s="49">
        <v>61</v>
      </c>
      <c r="L21" s="49">
        <v>64</v>
      </c>
      <c r="M21" s="49">
        <v>65</v>
      </c>
      <c r="N21" s="49">
        <v>75</v>
      </c>
      <c r="O21" s="49">
        <v>78</v>
      </c>
      <c r="P21" s="49">
        <v>80</v>
      </c>
      <c r="Q21" s="50">
        <f>IF(MAX(K21:M21)&gt;0,IF(MAX(K21:M21)&lt;0,0,TRUNC(MAX(K21:M21)/1)*1),"")</f>
        <v>65</v>
      </c>
      <c r="R21" s="46">
        <f>IF(MAX(N21:P21)&gt;0,IF(MAX(N21:P21)&lt;0,0,TRUNC(MAX(N21:P21)/1)*1),"")</f>
        <v>80</v>
      </c>
      <c r="S21" s="46">
        <f>IF(Q21="","",IF(R21="","",IF(SUM(Q21:R21)=0,"",SUM(Q21:R21))))</f>
        <v>145</v>
      </c>
      <c r="T21" s="5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196.28815977457882</v>
      </c>
      <c r="U21" s="44" t="str">
        <f>IF(AF21=1,T21*AI21,"")</f>
        <v/>
      </c>
      <c r="V21" s="52">
        <f>IF('K3'!G19="","",'K3'!G19)</f>
        <v>6.69</v>
      </c>
      <c r="W21" s="52">
        <f>IF('K3'!K19="","",'K3'!K19)</f>
        <v>9.0500000000000007</v>
      </c>
      <c r="X21" s="52">
        <f>IF('K3'!N19="","",'K3'!N19)</f>
        <v>7.42</v>
      </c>
      <c r="Y21" s="51"/>
      <c r="Z21" s="44"/>
      <c r="AA21" s="46"/>
      <c r="AB21" s="53"/>
      <c r="AC21" s="61">
        <f>U5</f>
        <v>45185</v>
      </c>
      <c r="AD21" s="55" t="str">
        <f>IF(ISNUMBER(FIND("M",E21)),"m",IF(ISNUMBER(FIND("K",E21)),"k"))</f>
        <v>m</v>
      </c>
      <c r="AE21" s="56">
        <f>IF(OR(G21="",AC21=""),0,(YEAR(AC21)-YEAR(G21)))</f>
        <v>15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b">
        <f>IF(AD21="m",AG21,IF(AD21="k",AH21,""))</f>
        <v>0</v>
      </c>
      <c r="AJ21" s="41">
        <f>IF(D21="","",IF(D21&gt;193.609,1,IF(D21&lt;32,10^(0.722762521*LOG10(32/193.609)^2),10^(0.722762521*LOG10(D21/193.609)^2))))</f>
        <v>1.3537114467212332</v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>
        <f>IF(T21="","",T21*1.2)</f>
        <v>235.54579172949457</v>
      </c>
      <c r="T22" s="239"/>
      <c r="U22" s="44"/>
      <c r="V22" s="44">
        <f>IF(V21="","",V21*20)</f>
        <v>133.80000000000001</v>
      </c>
      <c r="W22" s="44">
        <f>IF(W21="","",(W21*10)*AJ21)</f>
        <v>122.51088592827161</v>
      </c>
      <c r="X22" s="44">
        <f>IF(X21="","",IF((80+(8-ROUNDUP(X21,1))*40)&lt;0,0,80+(8-ROUNDUP(X21,1))*40))</f>
        <v>100</v>
      </c>
      <c r="Y22" s="51">
        <f>IF(SUM(V22,W22,X22)&gt;0,SUM(V22,W22,X22),"")</f>
        <v>356.3108859282716</v>
      </c>
      <c r="Z22" s="44">
        <f>IF(AE21&gt;34,(IF(OR(S22="",V22="",W22="",X22=""),"",SUM(S22,V22,W22,X22))*AI21),IF(OR(S22="",V22="",W22="",X22=""),"", SUM(S22,V22,W22,X22)))</f>
        <v>591.85667765776611</v>
      </c>
      <c r="AA22" s="46">
        <v>10</v>
      </c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>
        <v>2008023</v>
      </c>
      <c r="C23" s="43" t="s">
        <v>106</v>
      </c>
      <c r="D23" s="44">
        <v>75.349999999999994</v>
      </c>
      <c r="E23" s="43" t="s">
        <v>63</v>
      </c>
      <c r="F23" s="43" t="s">
        <v>98</v>
      </c>
      <c r="G23" s="45">
        <v>39541</v>
      </c>
      <c r="H23" s="46">
        <v>8</v>
      </c>
      <c r="I23" s="47" t="s">
        <v>137</v>
      </c>
      <c r="J23" s="48" t="s">
        <v>60</v>
      </c>
      <c r="K23" s="49">
        <v>57</v>
      </c>
      <c r="L23" s="49">
        <v>-60</v>
      </c>
      <c r="M23" s="49">
        <v>60</v>
      </c>
      <c r="N23" s="49">
        <v>63</v>
      </c>
      <c r="O23" s="49">
        <v>66</v>
      </c>
      <c r="P23" s="49">
        <v>70</v>
      </c>
      <c r="Q23" s="50">
        <f>IF(MAX(K23:M23)&gt;0,IF(MAX(K23:M23)&lt;0,0,TRUNC(MAX(K23:M23)/1)*1),"")</f>
        <v>60</v>
      </c>
      <c r="R23" s="46">
        <f>IF(MAX(N23:P23)&gt;0,IF(MAX(N23:P23)&lt;0,0,TRUNC(MAX(N23:P23)/1)*1),"")</f>
        <v>70</v>
      </c>
      <c r="S23" s="46">
        <f>IF(Q23="","",IF(R23="","",IF(SUM(Q23:R23)=0,"",SUM(Q23:R23))))</f>
        <v>130</v>
      </c>
      <c r="T23" s="51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>171.92786822707541</v>
      </c>
      <c r="U23" s="44" t="str">
        <f>IF(AF23=1,T23*AI23,"")</f>
        <v/>
      </c>
      <c r="V23" s="52">
        <f>IF('K3'!G21="","",'K3'!G21)</f>
        <v>6.9</v>
      </c>
      <c r="W23" s="52">
        <f>IF('K3'!K21="","",'K3'!K21)</f>
        <v>9.57</v>
      </c>
      <c r="X23" s="52">
        <f>IF('K3'!N21="","",'K3'!N21)</f>
        <v>6.76</v>
      </c>
      <c r="Y23" s="51"/>
      <c r="Z23" s="44"/>
      <c r="AA23" s="46"/>
      <c r="AB23" s="53"/>
      <c r="AC23" s="61">
        <f>U5</f>
        <v>45185</v>
      </c>
      <c r="AD23" s="55" t="str">
        <f>IF(ISNUMBER(FIND("M",E23)),"m",IF(ISNUMBER(FIND("K",E23)),"k"))</f>
        <v>m</v>
      </c>
      <c r="AE23" s="67">
        <f>IF(OR(G23="",AC23=""),0,(YEAR(AC23)-YEAR(G23)))</f>
        <v>15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b">
        <f>IF(AD23="m",AG23,IF(AD23="k",AH23,""))</f>
        <v>0</v>
      </c>
      <c r="AJ23" s="41">
        <f>IF(D23="","",IF(D23&gt;193.609,1,IF(D23&lt;32,10^(0.722762521*LOG10(32/193.609)^2),10^(0.722762521*LOG10(D23/193.609)^2))))</f>
        <v>1.3225220622621803</v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>
        <f>IF(T23="","",T23*1.2)</f>
        <v>206.31344187249047</v>
      </c>
      <c r="T24" s="239"/>
      <c r="U24" s="44"/>
      <c r="V24" s="44">
        <f>IF(V23="","",V23*20)</f>
        <v>138</v>
      </c>
      <c r="W24" s="44">
        <f>IF(W23="","",(W23*10)*AJ23)</f>
        <v>126.56536135849066</v>
      </c>
      <c r="X24" s="44">
        <f>IF(X23="","",IF((80+(8-ROUNDUP(X23,1))*40)&lt;0,0,80+(8-ROUNDUP(X23,1))*40))</f>
        <v>128</v>
      </c>
      <c r="Y24" s="51">
        <f>IF(SUM(V24,W24,X24)&gt;0,SUM(V24,W24,X24),"")</f>
        <v>392.56536135849069</v>
      </c>
      <c r="Z24" s="44">
        <f>IF(AE23&gt;34,(IF(OR(S24="",V24="",W24="",X24=""),"",SUM(S24,V24,W24,X24))*AI23),IF(OR(S24="",V24="",W24="",X24=""),"", SUM(S24,V24,W24,X24)))</f>
        <v>598.87880323098113</v>
      </c>
      <c r="AA24" s="46">
        <v>9</v>
      </c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2008022</v>
      </c>
      <c r="C25" s="43" t="s">
        <v>106</v>
      </c>
      <c r="D25" s="68">
        <v>73.5</v>
      </c>
      <c r="E25" s="43" t="s">
        <v>63</v>
      </c>
      <c r="F25" s="43" t="s">
        <v>98</v>
      </c>
      <c r="G25" s="45">
        <v>39679</v>
      </c>
      <c r="H25" s="46">
        <v>9</v>
      </c>
      <c r="I25" s="47" t="s">
        <v>138</v>
      </c>
      <c r="J25" s="48" t="s">
        <v>60</v>
      </c>
      <c r="K25" s="49">
        <v>64</v>
      </c>
      <c r="L25" s="49">
        <v>-67</v>
      </c>
      <c r="M25" s="49">
        <v>67</v>
      </c>
      <c r="N25" s="49">
        <v>86</v>
      </c>
      <c r="O25" s="49">
        <v>90</v>
      </c>
      <c r="P25" s="49">
        <v>92</v>
      </c>
      <c r="Q25" s="50">
        <f>IF(MAX(K25:M25)&gt;0,IF(MAX(K25:M25)&lt;0,0,TRUNC(MAX(K25:M25)/1)*1),"")</f>
        <v>67</v>
      </c>
      <c r="R25" s="46">
        <f>IF(MAX(N25:P25)&gt;0,IF(MAX(N25:P25)&lt;0,0,TRUNC(MAX(N25:P25)/1)*1),"")</f>
        <v>92</v>
      </c>
      <c r="S25" s="46">
        <f>IF(Q25="","",IF(R25="","",IF(SUM(Q25:R25)=0,"",SUM(Q25:R25))))</f>
        <v>159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213.44215335752065</v>
      </c>
      <c r="U25" s="44" t="str">
        <f>IF(AF25=1,T25*AI25,"")</f>
        <v/>
      </c>
      <c r="V25" s="52">
        <f>IF('K3'!G23="","",'K3'!G23)</f>
        <v>8.1199999999999992</v>
      </c>
      <c r="W25" s="52">
        <f>IF('K3'!K23="","",'K3'!K23)</f>
        <v>10.99</v>
      </c>
      <c r="X25" s="52">
        <f>IF('K3'!N23="","",'K3'!N23)</f>
        <v>6.9</v>
      </c>
      <c r="Y25" s="51"/>
      <c r="Z25" s="44"/>
      <c r="AA25" s="46"/>
      <c r="AB25" s="53"/>
      <c r="AC25" s="61">
        <f>U5</f>
        <v>45185</v>
      </c>
      <c r="AD25" s="55" t="str">
        <f>IF(ISNUMBER(FIND("M",E25)),"m",IF(ISNUMBER(FIND("K",E25)),"k"))</f>
        <v>m</v>
      </c>
      <c r="AE25" s="67">
        <f>IF(OR(G25="",AC25=""),0,(YEAR(AC25)-YEAR(G25)))</f>
        <v>15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1.3424034791421582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256.13058402902476</v>
      </c>
      <c r="T26" s="239"/>
      <c r="U26" s="44"/>
      <c r="V26" s="44">
        <f>IF(V25="","",V25*20)</f>
        <v>162.39999999999998</v>
      </c>
      <c r="W26" s="44">
        <f>IF(W25="","",(W25*10)*AJ25)</f>
        <v>147.53014235772318</v>
      </c>
      <c r="X26" s="44">
        <f>IF(X25="","",IF((80+(8-ROUNDUP(X25,1))*40)&lt;0,0,80+(8-ROUNDUP(X25,1))*40))</f>
        <v>123.99999999999999</v>
      </c>
      <c r="Y26" s="51">
        <f>IF(SUM(V26,W26,X26)&gt;0,SUM(V26,W26,X26),"")</f>
        <v>433.93014235772318</v>
      </c>
      <c r="Z26" s="44">
        <f>IF(AE25&gt;34,(IF(OR(S26="",V26="",W26="",X26=""),"",SUM(S26,V26,W26,X26))*AI25),IF(OR(S26="",V26="",W26="",X26=""),"", SUM(S26,V26,W26,X26)))</f>
        <v>690.06072638674789</v>
      </c>
      <c r="AA26" s="46">
        <v>4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2007015</v>
      </c>
      <c r="C27" s="69" t="s">
        <v>129</v>
      </c>
      <c r="D27" s="44">
        <v>60.34</v>
      </c>
      <c r="E27" s="43" t="s">
        <v>63</v>
      </c>
      <c r="F27" s="43" t="s">
        <v>98</v>
      </c>
      <c r="G27" s="45">
        <v>39342</v>
      </c>
      <c r="H27" s="46">
        <v>5</v>
      </c>
      <c r="I27" s="47" t="s">
        <v>139</v>
      </c>
      <c r="J27" s="48" t="s">
        <v>60</v>
      </c>
      <c r="K27" s="70">
        <v>60</v>
      </c>
      <c r="L27" s="70">
        <v>62</v>
      </c>
      <c r="M27" s="70">
        <v>64</v>
      </c>
      <c r="N27" s="70">
        <v>75</v>
      </c>
      <c r="O27" s="71">
        <v>78</v>
      </c>
      <c r="P27" s="71">
        <v>-80</v>
      </c>
      <c r="Q27" s="50">
        <f>IF(MAX(K27:M27)&gt;0,IF(MAX(K27:M27)&lt;0,0,TRUNC(MAX(K27:M27)/1)*1),"")</f>
        <v>64</v>
      </c>
      <c r="R27" s="46">
        <f>IF(MAX(N27:P27)&gt;0,IF(MAX(N27:P27)&lt;0,0,TRUNC(MAX(N27:P27)/1)*1),"")</f>
        <v>78</v>
      </c>
      <c r="S27" s="46">
        <f>IF(Q27="","",IF(R27="","",IF(SUM(Q27:R27)=0,"",SUM(Q27:R27))))</f>
        <v>142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217.55840984587121</v>
      </c>
      <c r="U27" s="44" t="str">
        <f>IF(AF27=1,T27*AI27,"")</f>
        <v/>
      </c>
      <c r="V27" s="52">
        <f>IF('K3'!G25="","",'K3'!G25)</f>
        <v>7.74</v>
      </c>
      <c r="W27" s="52">
        <f>IF('K3'!K25="","",'K3'!K25)</f>
        <v>9.58</v>
      </c>
      <c r="X27" s="52">
        <f>IF('K3'!N25="","",'K3'!N25)</f>
        <v>6.66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45185</v>
      </c>
      <c r="AD27" s="55" t="str">
        <f>IF(ISNUMBER(FIND("M",E27)),"m",IF(ISNUMBER(FIND("K",E27)),"k"))</f>
        <v>m</v>
      </c>
      <c r="AE27" s="67">
        <f>IF(OR(G27="",AC27=""),0,(YEAR(AC27)-YEAR(G27)))</f>
        <v>16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1.5321014759790537</v>
      </c>
    </row>
    <row r="28" spans="1:36" ht="19.5" customHeight="1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261.07009181504543</v>
      </c>
      <c r="T28" s="239"/>
      <c r="U28" s="44"/>
      <c r="V28" s="44">
        <f>IF(V27="","",V27*20)</f>
        <v>154.80000000000001</v>
      </c>
      <c r="W28" s="44">
        <f>IF(W27="","",(W27*10)*AJ27)</f>
        <v>146.77532139879332</v>
      </c>
      <c r="X28" s="44">
        <f>IF(X27="","",IF((80+(8-ROUNDUP(X27,1))*40)&lt;0,0,80+(8-ROUNDUP(X27,1))*40))</f>
        <v>132.00000000000003</v>
      </c>
      <c r="Y28" s="51">
        <f>IF(SUM(V28,W28,X28)&gt;0,SUM(V28,W28,X28),"")</f>
        <v>433.57532139879333</v>
      </c>
      <c r="Z28" s="44">
        <f>IF(AE27&gt;34,(IF(OR(S28="",V28="",W28="",X28=""),"",SUM(S28,V28,W28,X28))*AI27),IF(OR(S28="",V28="",W28="",X28=""),"", SUM(S28,V28,W28,X28)))</f>
        <v>694.64541321383876</v>
      </c>
      <c r="AA28" s="46">
        <v>3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2008007</v>
      </c>
      <c r="C29" s="69" t="s">
        <v>65</v>
      </c>
      <c r="D29" s="44">
        <v>70.5</v>
      </c>
      <c r="E29" s="43" t="s">
        <v>63</v>
      </c>
      <c r="F29" s="43" t="s">
        <v>98</v>
      </c>
      <c r="G29" s="45">
        <v>39627</v>
      </c>
      <c r="H29" s="46">
        <v>6</v>
      </c>
      <c r="I29" s="48" t="s">
        <v>140</v>
      </c>
      <c r="J29" s="48" t="s">
        <v>68</v>
      </c>
      <c r="K29" s="70">
        <v>58</v>
      </c>
      <c r="L29" s="70">
        <v>64</v>
      </c>
      <c r="M29" s="70">
        <v>-67</v>
      </c>
      <c r="N29" s="70">
        <v>73</v>
      </c>
      <c r="O29" s="71">
        <v>79</v>
      </c>
      <c r="P29" s="71">
        <v>82</v>
      </c>
      <c r="Q29" s="50">
        <f>IF(MAX(K29:M29)&gt;0,IF(MAX(K29:M29)&lt;0,0,TRUNC(MAX(K29:M29)/1)*1),"")</f>
        <v>64</v>
      </c>
      <c r="R29" s="46">
        <f>IF(MAX(N29:P29)&gt;0,IF(MAX(N29:P29)&lt;0,0,TRUNC(MAX(N29:P29)/1)*1),"")</f>
        <v>82</v>
      </c>
      <c r="S29" s="46">
        <f>IF(Q29="","",IF(R29="","",IF(SUM(Q29:R29)=0,"",SUM(Q29:R29))))</f>
        <v>146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201.1301424563683</v>
      </c>
      <c r="U29" s="44" t="str">
        <f>IF(AF29=1,T29*AI29,"")</f>
        <v/>
      </c>
      <c r="V29" s="52">
        <f>IF('K3'!G27="","",'K3'!G27)</f>
        <v>6.99</v>
      </c>
      <c r="W29" s="52">
        <f>IF('K3'!K27="","",'K3'!K27)</f>
        <v>8.31</v>
      </c>
      <c r="X29" s="52">
        <f>IF('K3'!N27="","",'K3'!N27)</f>
        <v>7.15</v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45185</v>
      </c>
      <c r="AD29" s="55" t="str">
        <f>IF(ISNUMBER(FIND("M",E29)),"m",IF(ISNUMBER(FIND("K",E29)),"k"))</f>
        <v>m</v>
      </c>
      <c r="AE29" s="67">
        <f>IF(OR(G29="",AC29=""),0,(YEAR(AC29)-YEAR(G29)))</f>
        <v>15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b">
        <f>IF(AD29="m",AG29,IF(AD29="k",AH29,""))</f>
        <v>0</v>
      </c>
      <c r="AJ29" s="41">
        <f>IF(D29="","",IF(D29&gt;193.609,1,IF(D29&lt;32,10^(0.722762521*LOG10(32/193.609)^2),10^(0.722762521*LOG10(D29/193.609)^2))))</f>
        <v>1.3776037142334041</v>
      </c>
    </row>
    <row r="30" spans="1:36" ht="19.5" customHeight="1">
      <c r="A30" s="41"/>
      <c r="B30" s="59"/>
      <c r="C30" s="72"/>
      <c r="D30" s="44"/>
      <c r="E30" s="44"/>
      <c r="F30" s="53"/>
      <c r="G30" s="45"/>
      <c r="H30" s="46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241.35617094764194</v>
      </c>
      <c r="T30" s="239"/>
      <c r="U30" s="44"/>
      <c r="V30" s="44">
        <f>IF(V29="","",V29*20)</f>
        <v>139.80000000000001</v>
      </c>
      <c r="W30" s="44">
        <f>IF(W29="","",(W29*10)*AJ29)</f>
        <v>114.4788686527959</v>
      </c>
      <c r="X30" s="44">
        <f>IF(X29="","",IF((80+(8-ROUNDUP(X29,1))*40)&lt;0,0,80+(8-ROUNDUP(X29,1))*40))</f>
        <v>112.00000000000003</v>
      </c>
      <c r="Y30" s="51">
        <f>IF(SUM(V30,W30,X30)&gt;0,SUM(V30,W30,X30),"")</f>
        <v>366.27886865279595</v>
      </c>
      <c r="Z30" s="44">
        <f>IF(AE29&gt;34,(IF(OR(S30="",V30="",W30="",X30=""),"",SUM(S30,V30,W30,X30))*AI29),IF(OR(S30="",V30="",W30="",X30=""),"", SUM(S30,V30,W30,X30)))</f>
        <v>607.63503960043784</v>
      </c>
      <c r="AA30" s="46">
        <v>8</v>
      </c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>
        <v>2007005</v>
      </c>
      <c r="C31" s="69" t="s">
        <v>65</v>
      </c>
      <c r="D31" s="44">
        <v>67.400000000000006</v>
      </c>
      <c r="E31" s="43" t="s">
        <v>63</v>
      </c>
      <c r="F31" s="43" t="s">
        <v>98</v>
      </c>
      <c r="G31" s="45">
        <v>39222</v>
      </c>
      <c r="H31" s="46">
        <v>11</v>
      </c>
      <c r="I31" s="48" t="s">
        <v>141</v>
      </c>
      <c r="J31" s="48" t="s">
        <v>68</v>
      </c>
      <c r="K31" s="70">
        <v>70</v>
      </c>
      <c r="L31" s="70">
        <v>-76</v>
      </c>
      <c r="M31" s="70">
        <v>-76</v>
      </c>
      <c r="N31" s="70">
        <v>-87</v>
      </c>
      <c r="O31" s="71">
        <v>87</v>
      </c>
      <c r="P31" s="71">
        <v>-95</v>
      </c>
      <c r="Q31" s="50">
        <f>IF(MAX(K31:M31)&gt;0,IF(MAX(K31:M31)&lt;0,0,TRUNC(MAX(K31:M31)/1)*1),"")</f>
        <v>70</v>
      </c>
      <c r="R31" s="46">
        <f>IF(MAX(N31:P31)&gt;0,IF(MAX(N31:P31)&lt;0,0,TRUNC(MAX(N31:P31)/1)*1),"")</f>
        <v>87</v>
      </c>
      <c r="S31" s="46">
        <f>IF(Q31="","",IF(R31="","",IF(SUM(Q31:R31)=0,"",SUM(Q31:R31))))</f>
        <v>157</v>
      </c>
      <c r="T31" s="51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>222.68200955543213</v>
      </c>
      <c r="U31" s="44" t="str">
        <f>IF(AF31=1,T31*AI31,"")</f>
        <v/>
      </c>
      <c r="V31" s="52">
        <f>IF('K3'!G29="","",'K3'!G29)</f>
        <v>6.62</v>
      </c>
      <c r="W31" s="52">
        <f>IF('K3'!K29="","",'K3'!K29)</f>
        <v>5.27</v>
      </c>
      <c r="X31" s="52">
        <f>IF('K3'!N29="","",'K3'!N29)</f>
        <v>7.39</v>
      </c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45185</v>
      </c>
      <c r="AD31" s="55" t="str">
        <f>IF(ISNUMBER(FIND("M",E31)),"m",IF(ISNUMBER(FIND("K",E31)),"k"))</f>
        <v>m</v>
      </c>
      <c r="AE31" s="67">
        <f>IF(OR(G31="",AC31=""),0,(YEAR(AC31)-YEAR(G31)))</f>
        <v>16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b">
        <f>IF(AD31="m",AG31,IF(AD31="k",AH31,""))</f>
        <v>0</v>
      </c>
      <c r="AJ31" s="41">
        <f>IF(D31="","",IF(D31&gt;193.609,1,IF(D31&lt;32,10^(0.722762521*LOG10(32/193.609)^2),10^(0.722762521*LOG10(D31/193.609)^2))))</f>
        <v>1.4183567473889933</v>
      </c>
    </row>
    <row r="32" spans="1:36" ht="19.5" customHeight="1">
      <c r="A32" s="41"/>
      <c r="B32" s="59"/>
      <c r="C32" s="73"/>
      <c r="D32" s="44"/>
      <c r="E32" s="53"/>
      <c r="F32" s="53"/>
      <c r="G32" s="74"/>
      <c r="H32" s="75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>
        <f>IF(T31="","",T31*1.2)</f>
        <v>267.21841146651855</v>
      </c>
      <c r="T32" s="239"/>
      <c r="U32" s="44"/>
      <c r="V32" s="44">
        <f>IF(V31="","",V31*20)</f>
        <v>132.4</v>
      </c>
      <c r="W32" s="44">
        <f>IF(W31="","",(W31*10)*AJ31)</f>
        <v>74.747400587399937</v>
      </c>
      <c r="X32" s="44">
        <f>IF(X31="","",IF((80+(8-ROUNDUP(X31,1))*40)&lt;0,0,80+(8-ROUNDUP(X31,1))*40))</f>
        <v>104.00000000000003</v>
      </c>
      <c r="Y32" s="51">
        <f>IF(SUM(V32,W32,X32)&gt;0,SUM(V32,W32,X32),"")</f>
        <v>311.14740058739994</v>
      </c>
      <c r="Z32" s="44">
        <f>IF(AE31&gt;34,(IF(OR(S32="",V32="",W32="",X32=""),"",SUM(S32,V32,W32,X32))*AI31),IF(OR(S32="",V32="",W32="",X32=""),"", SUM(S32,V32,W32,X32)))</f>
        <v>578.36581205391849</v>
      </c>
      <c r="AA32" s="46">
        <v>11</v>
      </c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8.75" customHeight="1">
      <c r="A33" s="77"/>
      <c r="B33" s="77"/>
      <c r="C33" s="77"/>
      <c r="D33" s="78"/>
      <c r="E33" s="79"/>
      <c r="F33" s="79"/>
      <c r="G33" s="79"/>
      <c r="H33" s="80"/>
      <c r="I33" s="77"/>
      <c r="J33" s="77"/>
      <c r="K33" s="81"/>
      <c r="L33" s="82"/>
      <c r="M33" s="81"/>
      <c r="N33" s="81" t="s">
        <v>69</v>
      </c>
      <c r="O33" s="81"/>
      <c r="P33" s="81"/>
      <c r="Q33" s="79"/>
      <c r="R33" s="79"/>
      <c r="S33" s="79"/>
      <c r="T33" s="83"/>
      <c r="U33" s="83"/>
      <c r="V33" s="83"/>
      <c r="W33" s="83"/>
      <c r="X33" s="83"/>
      <c r="Y33" s="83"/>
      <c r="Z33" s="83"/>
      <c r="AA33" s="83"/>
      <c r="AB33" s="83"/>
      <c r="AC33" s="2"/>
      <c r="AD33" s="84"/>
      <c r="AE33" s="85">
        <f>(YEAR(AC33)-YEAR(G33))</f>
        <v>0</v>
      </c>
      <c r="AF33" s="57">
        <f>IF(AE35&gt;34,1,0)</f>
        <v>0</v>
      </c>
      <c r="AG33" s="77"/>
      <c r="AH33" s="80"/>
      <c r="AI33" s="80"/>
      <c r="AJ33" s="77"/>
    </row>
    <row r="34" spans="1:36" ht="21" customHeight="1">
      <c r="A34" s="77"/>
      <c r="B34" s="77"/>
      <c r="C34" s="77"/>
      <c r="D34" s="78"/>
      <c r="E34" s="79"/>
      <c r="F34" s="79"/>
      <c r="G34" s="79"/>
      <c r="H34" s="80"/>
      <c r="I34" s="77"/>
      <c r="J34" s="77"/>
      <c r="K34" s="81"/>
      <c r="L34" s="82"/>
      <c r="M34" s="81"/>
      <c r="N34" s="81"/>
      <c r="O34" s="81"/>
      <c r="P34" s="81"/>
      <c r="Q34" s="79"/>
      <c r="R34" s="79"/>
      <c r="S34" s="79"/>
      <c r="T34" s="83"/>
      <c r="U34" s="83"/>
      <c r="V34" s="83"/>
      <c r="W34" s="83"/>
      <c r="X34" s="83"/>
      <c r="Y34" s="83"/>
      <c r="Z34" s="83"/>
      <c r="AA34" s="83"/>
      <c r="AB34" s="83"/>
      <c r="AC34" s="2"/>
      <c r="AD34" s="84"/>
      <c r="AE34" s="85"/>
      <c r="AF34" s="57"/>
      <c r="AG34" s="77"/>
      <c r="AH34" s="80"/>
      <c r="AI34" s="80"/>
      <c r="AJ34" s="77"/>
    </row>
    <row r="35" spans="1:36" ht="22.5" customHeight="1">
      <c r="A35" s="4"/>
      <c r="B35" s="222" t="s">
        <v>70</v>
      </c>
      <c r="C35" s="223"/>
      <c r="D35" s="86" t="s">
        <v>14</v>
      </c>
      <c r="E35" s="222" t="s">
        <v>21</v>
      </c>
      <c r="F35" s="241"/>
      <c r="G35" s="241"/>
      <c r="H35" s="223"/>
      <c r="I35" s="87" t="s">
        <v>71</v>
      </c>
      <c r="J35" s="88"/>
      <c r="K35" s="222" t="s">
        <v>70</v>
      </c>
      <c r="L35" s="241"/>
      <c r="M35" s="223"/>
      <c r="N35" s="89" t="s">
        <v>14</v>
      </c>
      <c r="O35" s="242" t="s">
        <v>21</v>
      </c>
      <c r="P35" s="241"/>
      <c r="Q35" s="241"/>
      <c r="R35" s="223"/>
      <c r="S35" s="242" t="s">
        <v>71</v>
      </c>
      <c r="T35" s="223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2"/>
      <c r="AG35" s="4"/>
      <c r="AH35" s="90"/>
      <c r="AI35" s="90"/>
      <c r="AJ35" s="4"/>
    </row>
    <row r="36" spans="1:36" ht="19.5" customHeight="1">
      <c r="A36" s="9"/>
      <c r="B36" s="224" t="s">
        <v>72</v>
      </c>
      <c r="C36" s="225"/>
      <c r="D36" s="91">
        <v>1979002</v>
      </c>
      <c r="E36" s="226" t="s">
        <v>73</v>
      </c>
      <c r="F36" s="227"/>
      <c r="G36" s="227"/>
      <c r="H36" s="225"/>
      <c r="I36" s="92" t="s">
        <v>74</v>
      </c>
      <c r="J36" s="18"/>
      <c r="K36" s="224" t="s">
        <v>75</v>
      </c>
      <c r="L36" s="227"/>
      <c r="M36" s="225"/>
      <c r="N36" s="93">
        <v>1960001</v>
      </c>
      <c r="O36" s="228" t="s">
        <v>76</v>
      </c>
      <c r="P36" s="227"/>
      <c r="Q36" s="227"/>
      <c r="R36" s="225"/>
      <c r="S36" s="228" t="s">
        <v>7</v>
      </c>
      <c r="T36" s="22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"/>
      <c r="AG36" s="9"/>
      <c r="AH36" s="16"/>
      <c r="AI36" s="16"/>
      <c r="AJ36" s="9"/>
    </row>
    <row r="37" spans="1:36" ht="21" customHeight="1">
      <c r="A37" s="9"/>
      <c r="B37" s="230" t="s">
        <v>77</v>
      </c>
      <c r="C37" s="231"/>
      <c r="D37" s="94">
        <v>1964001</v>
      </c>
      <c r="E37" s="246" t="s">
        <v>78</v>
      </c>
      <c r="F37" s="243"/>
      <c r="G37" s="243"/>
      <c r="H37" s="231"/>
      <c r="I37" s="95" t="s">
        <v>79</v>
      </c>
      <c r="J37" s="18"/>
      <c r="K37" s="230" t="s">
        <v>80</v>
      </c>
      <c r="L37" s="243"/>
      <c r="M37" s="231"/>
      <c r="N37" s="96">
        <v>1964002</v>
      </c>
      <c r="O37" s="232" t="s">
        <v>81</v>
      </c>
      <c r="P37" s="243"/>
      <c r="Q37" s="243"/>
      <c r="R37" s="231"/>
      <c r="S37" s="232" t="s">
        <v>7</v>
      </c>
      <c r="T37" s="233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/>
      <c r="AI37" s="16"/>
      <c r="AJ37" s="9"/>
    </row>
    <row r="38" spans="1:36" ht="18.75" customHeight="1">
      <c r="A38" s="9"/>
      <c r="B38" s="230" t="s">
        <v>77</v>
      </c>
      <c r="C38" s="231"/>
      <c r="D38" s="94">
        <v>1965007</v>
      </c>
      <c r="E38" s="246" t="s">
        <v>82</v>
      </c>
      <c r="F38" s="243"/>
      <c r="G38" s="243"/>
      <c r="H38" s="231"/>
      <c r="I38" s="95" t="s">
        <v>7</v>
      </c>
      <c r="J38" s="18"/>
      <c r="K38" s="230" t="s">
        <v>80</v>
      </c>
      <c r="L38" s="243"/>
      <c r="M38" s="231"/>
      <c r="N38" s="96">
        <v>1961006</v>
      </c>
      <c r="O38" s="232" t="s">
        <v>83</v>
      </c>
      <c r="P38" s="243"/>
      <c r="Q38" s="243"/>
      <c r="R38" s="231"/>
      <c r="S38" s="232" t="s">
        <v>7</v>
      </c>
      <c r="T38" s="233"/>
      <c r="U38" s="9"/>
      <c r="V38" s="9" t="s">
        <v>84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J38" s="9"/>
    </row>
    <row r="39" spans="1:36" ht="21" customHeight="1">
      <c r="A39" s="9"/>
      <c r="B39" s="230" t="s">
        <v>77</v>
      </c>
      <c r="C39" s="231"/>
      <c r="D39" s="94">
        <v>1993022</v>
      </c>
      <c r="E39" s="246" t="s">
        <v>85</v>
      </c>
      <c r="F39" s="243"/>
      <c r="G39" s="243"/>
      <c r="H39" s="231"/>
      <c r="I39" s="95" t="s">
        <v>86</v>
      </c>
      <c r="J39" s="18"/>
      <c r="K39" s="230" t="s">
        <v>80</v>
      </c>
      <c r="L39" s="243"/>
      <c r="M39" s="231"/>
      <c r="N39" s="96">
        <v>2000012</v>
      </c>
      <c r="O39" s="232" t="s">
        <v>87</v>
      </c>
      <c r="P39" s="243"/>
      <c r="Q39" s="243"/>
      <c r="R39" s="231"/>
      <c r="S39" s="232" t="s">
        <v>52</v>
      </c>
      <c r="T39" s="233"/>
      <c r="U39" s="9"/>
      <c r="V39" s="9"/>
      <c r="W39" s="9"/>
      <c r="X39" s="9"/>
      <c r="Y39" s="9"/>
      <c r="Z39" s="9"/>
      <c r="AA39" s="9"/>
      <c r="AB39" s="9"/>
      <c r="AC39" s="9"/>
      <c r="AD39" s="9" t="s">
        <v>69</v>
      </c>
      <c r="AE39" s="9"/>
      <c r="AF39" s="9"/>
      <c r="AG39" s="9"/>
      <c r="AH39" s="16"/>
      <c r="AI39" s="16"/>
      <c r="AJ39" s="9"/>
    </row>
    <row r="40" spans="1:36" ht="19.5" customHeight="1">
      <c r="A40" s="9"/>
      <c r="B40" s="230" t="s">
        <v>89</v>
      </c>
      <c r="C40" s="231"/>
      <c r="D40" s="94">
        <v>1956002</v>
      </c>
      <c r="E40" s="246" t="s">
        <v>90</v>
      </c>
      <c r="F40" s="243"/>
      <c r="G40" s="243"/>
      <c r="H40" s="231"/>
      <c r="I40" s="95" t="s">
        <v>7</v>
      </c>
      <c r="J40" s="18"/>
      <c r="K40" s="230" t="s">
        <v>91</v>
      </c>
      <c r="L40" s="243"/>
      <c r="M40" s="231"/>
      <c r="N40" s="96">
        <v>1984002</v>
      </c>
      <c r="O40" s="232" t="s">
        <v>92</v>
      </c>
      <c r="P40" s="243"/>
      <c r="Q40" s="243"/>
      <c r="R40" s="231"/>
      <c r="S40" s="232" t="s">
        <v>79</v>
      </c>
      <c r="T40" s="233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/>
      <c r="AI40" s="16"/>
      <c r="AJ40" s="9"/>
    </row>
    <row r="41" spans="1:36" ht="18.75" customHeight="1">
      <c r="A41" s="4"/>
      <c r="B41" s="230"/>
      <c r="C41" s="231"/>
      <c r="D41" s="94"/>
      <c r="E41" s="247"/>
      <c r="F41" s="243"/>
      <c r="G41" s="243"/>
      <c r="H41" s="231"/>
      <c r="I41" s="95"/>
      <c r="J41" s="4"/>
      <c r="K41" s="230" t="s">
        <v>91</v>
      </c>
      <c r="L41" s="243"/>
      <c r="M41" s="231"/>
      <c r="N41" s="96">
        <v>1999004</v>
      </c>
      <c r="O41" s="232" t="s">
        <v>93</v>
      </c>
      <c r="P41" s="243"/>
      <c r="Q41" s="243"/>
      <c r="R41" s="231"/>
      <c r="S41" s="232" t="s">
        <v>7</v>
      </c>
      <c r="T41" s="23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5"/>
      <c r="AJ41" s="4"/>
    </row>
    <row r="42" spans="1:36" ht="19.5" customHeight="1">
      <c r="A42" s="4"/>
      <c r="B42" s="230"/>
      <c r="C42" s="231"/>
      <c r="D42" s="94"/>
      <c r="E42" s="247"/>
      <c r="F42" s="243"/>
      <c r="G42" s="243"/>
      <c r="H42" s="231"/>
      <c r="I42" s="95"/>
      <c r="J42" s="4"/>
      <c r="K42" s="230" t="s">
        <v>91</v>
      </c>
      <c r="L42" s="243"/>
      <c r="M42" s="231"/>
      <c r="N42" s="96">
        <v>1994029</v>
      </c>
      <c r="O42" s="232" t="s">
        <v>94</v>
      </c>
      <c r="P42" s="243"/>
      <c r="Q42" s="243"/>
      <c r="R42" s="231"/>
      <c r="S42" s="232" t="s">
        <v>7</v>
      </c>
      <c r="T42" s="23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5"/>
      <c r="AJ42" s="4"/>
    </row>
    <row r="43" spans="1:36" ht="19.5" customHeight="1">
      <c r="A43" s="4"/>
      <c r="B43" s="248"/>
      <c r="C43" s="250"/>
      <c r="D43" s="97"/>
      <c r="E43" s="254"/>
      <c r="F43" s="249"/>
      <c r="G43" s="249"/>
      <c r="H43" s="250"/>
      <c r="I43" s="98"/>
      <c r="J43" s="4"/>
      <c r="K43" s="248"/>
      <c r="L43" s="249"/>
      <c r="M43" s="250"/>
      <c r="N43" s="99"/>
      <c r="O43" s="255"/>
      <c r="P43" s="249"/>
      <c r="Q43" s="249"/>
      <c r="R43" s="250"/>
      <c r="S43" s="255"/>
      <c r="T43" s="252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5"/>
      <c r="AJ43" s="4"/>
    </row>
    <row r="44" spans="1:36" ht="18.75" customHeight="1">
      <c r="A44" s="4"/>
      <c r="B44" s="253"/>
      <c r="C44" s="241"/>
      <c r="D44" s="251"/>
      <c r="E44" s="241"/>
      <c r="F44" s="100"/>
      <c r="G44" s="251"/>
      <c r="H44" s="241"/>
      <c r="I44" s="241"/>
      <c r="J44" s="4"/>
      <c r="K44" s="251"/>
      <c r="L44" s="241"/>
      <c r="M44" s="241"/>
      <c r="N44" s="251"/>
      <c r="O44" s="241"/>
      <c r="P44" s="251"/>
      <c r="Q44" s="241"/>
      <c r="R44" s="241"/>
      <c r="S44" s="241"/>
      <c r="T44" s="24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5"/>
      <c r="AJ44" s="4"/>
    </row>
    <row r="45" spans="1:36" ht="18" customHeight="1">
      <c r="A45" s="4"/>
      <c r="B45" s="234" t="s">
        <v>95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5"/>
      <c r="AJ45" s="4"/>
    </row>
    <row r="46" spans="1:36" ht="18" customHeight="1">
      <c r="A46" s="4"/>
      <c r="B46" s="248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5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2.75" customHeight="1">
      <c r="A47" s="4"/>
      <c r="B47" s="2"/>
      <c r="C47" s="2"/>
      <c r="D47" s="101"/>
      <c r="E47" s="9"/>
      <c r="F47" s="9"/>
      <c r="G47" s="101"/>
      <c r="H47" s="9"/>
      <c r="I47" s="8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"/>
      <c r="AC47" s="4"/>
      <c r="AD47" s="4"/>
      <c r="AE47" s="4"/>
      <c r="AF47" s="4"/>
      <c r="AG47" s="4"/>
      <c r="AH47" s="5"/>
      <c r="AI47" s="5"/>
      <c r="AJ47" s="4"/>
    </row>
    <row r="48" spans="1:36" ht="12.75" customHeight="1">
      <c r="A48" s="4"/>
      <c r="B48" s="102"/>
      <c r="C48" s="102"/>
      <c r="D48" s="103"/>
      <c r="E48" s="104"/>
      <c r="F48" s="104"/>
      <c r="G48" s="105"/>
      <c r="H48" s="106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4"/>
      <c r="AD48" s="4"/>
      <c r="AE48" s="4"/>
      <c r="AF48" s="4"/>
      <c r="AG48" s="4"/>
      <c r="AH48" s="5"/>
      <c r="AI48" s="5"/>
      <c r="AJ48" s="4"/>
    </row>
    <row r="49" spans="1:36" ht="12.75" customHeight="1">
      <c r="A49" s="4"/>
      <c r="B49" s="4"/>
      <c r="C49" s="2"/>
      <c r="D49" s="2"/>
      <c r="E49" s="17"/>
      <c r="F49" s="17"/>
      <c r="G49" s="2"/>
      <c r="H49" s="2"/>
      <c r="I49" s="18"/>
      <c r="J49" s="18"/>
      <c r="K49" s="2"/>
      <c r="L49" s="19"/>
      <c r="M49" s="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5"/>
      <c r="AI49" s="5"/>
      <c r="AJ49" s="4"/>
    </row>
    <row r="50" spans="1:36" ht="12.75" customHeight="1">
      <c r="A50" s="4"/>
      <c r="B50" s="4"/>
      <c r="C50" s="2"/>
      <c r="D50" s="2"/>
      <c r="E50" s="244"/>
      <c r="F50" s="245"/>
      <c r="G50" s="245"/>
      <c r="H50" s="2"/>
      <c r="I50" s="18"/>
      <c r="J50" s="18"/>
      <c r="K50" s="2"/>
      <c r="L50" s="19"/>
      <c r="M50" s="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5"/>
      <c r="AI50" s="5"/>
      <c r="AJ50" s="4"/>
    </row>
    <row r="51" spans="1:36" ht="12.75" customHeight="1">
      <c r="A51" s="4"/>
      <c r="B51" s="4"/>
      <c r="C51" s="2"/>
      <c r="D51" s="2"/>
      <c r="E51" s="17"/>
      <c r="F51" s="17"/>
      <c r="G51" s="2"/>
      <c r="H51" s="2"/>
      <c r="I51" s="18"/>
      <c r="J51" s="18"/>
      <c r="K51" s="2"/>
      <c r="L51" s="19"/>
      <c r="M51" s="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4"/>
      <c r="C52" s="2"/>
      <c r="D52" s="2"/>
      <c r="E52" s="17"/>
      <c r="F52" s="17"/>
      <c r="G52" s="2"/>
      <c r="H52" s="2"/>
      <c r="I52" s="18"/>
      <c r="J52" s="18"/>
      <c r="K52" s="2"/>
      <c r="L52" s="19"/>
      <c r="M52" s="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4"/>
      <c r="C53" s="2"/>
      <c r="D53" s="2"/>
      <c r="E53" s="17"/>
      <c r="F53" s="17"/>
      <c r="G53" s="2"/>
      <c r="H53" s="2"/>
      <c r="I53" s="18"/>
      <c r="J53" s="18"/>
      <c r="K53" s="2"/>
      <c r="L53" s="19"/>
      <c r="M53" s="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17"/>
      <c r="F55" s="17"/>
      <c r="G55" s="2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</sheetData>
  <mergeCells count="101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K30:M30"/>
    <mergeCell ref="N30:P30"/>
    <mergeCell ref="S30:T30"/>
    <mergeCell ref="B41:C41"/>
    <mergeCell ref="B42:C42"/>
    <mergeCell ref="B43:C43"/>
    <mergeCell ref="B44:C44"/>
    <mergeCell ref="E42:H42"/>
    <mergeCell ref="E43:H43"/>
    <mergeCell ref="D44:E44"/>
    <mergeCell ref="G44:I44"/>
    <mergeCell ref="O38:R38"/>
    <mergeCell ref="O39:R39"/>
    <mergeCell ref="S39:T39"/>
    <mergeCell ref="O40:R40"/>
    <mergeCell ref="S40:T40"/>
    <mergeCell ref="S41:T41"/>
    <mergeCell ref="O41:R41"/>
    <mergeCell ref="O42:R42"/>
    <mergeCell ref="S42:T42"/>
    <mergeCell ref="O43:R43"/>
    <mergeCell ref="S43:T43"/>
    <mergeCell ref="N44:O44"/>
    <mergeCell ref="P44:T44"/>
    <mergeCell ref="E50:G50"/>
    <mergeCell ref="E37:H37"/>
    <mergeCell ref="E38:H38"/>
    <mergeCell ref="B39:C39"/>
    <mergeCell ref="E39:H39"/>
    <mergeCell ref="B40:C40"/>
    <mergeCell ref="E40:H40"/>
    <mergeCell ref="E41:H41"/>
    <mergeCell ref="K38:M38"/>
    <mergeCell ref="K39:M39"/>
    <mergeCell ref="K40:M40"/>
    <mergeCell ref="K41:M41"/>
    <mergeCell ref="K42:M42"/>
    <mergeCell ref="K43:M43"/>
    <mergeCell ref="K44:M44"/>
    <mergeCell ref="B46:T46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K32:M32"/>
    <mergeCell ref="N32:P32"/>
    <mergeCell ref="S32:T32"/>
    <mergeCell ref="E35:H35"/>
    <mergeCell ref="K35:M35"/>
    <mergeCell ref="O35:R35"/>
    <mergeCell ref="S35:T35"/>
    <mergeCell ref="K36:M36"/>
    <mergeCell ref="K37:M37"/>
    <mergeCell ref="O37:R37"/>
    <mergeCell ref="S37:T37"/>
    <mergeCell ref="B35:C35"/>
    <mergeCell ref="B36:C36"/>
    <mergeCell ref="E36:H36"/>
    <mergeCell ref="O36:R36"/>
    <mergeCell ref="S36:T36"/>
    <mergeCell ref="B37:C37"/>
    <mergeCell ref="B38:C38"/>
    <mergeCell ref="S38:T38"/>
    <mergeCell ref="B45:T45"/>
  </mergeCells>
  <conditionalFormatting sqref="K27:N27">
    <cfRule type="cellIs" dxfId="119" priority="1" stopIfTrue="1" operator="between">
      <formula>1</formula>
      <formula>300</formula>
    </cfRule>
    <cfRule type="cellIs" dxfId="118" priority="2" stopIfTrue="1" operator="lessThanOrEqual">
      <formula>0</formula>
    </cfRule>
  </conditionalFormatting>
  <conditionalFormatting sqref="K29:N29">
    <cfRule type="cellIs" dxfId="117" priority="3" stopIfTrue="1" operator="between">
      <formula>1</formula>
      <formula>300</formula>
    </cfRule>
    <cfRule type="cellIs" dxfId="116" priority="4" stopIfTrue="1" operator="lessThanOrEqual">
      <formula>0</formula>
    </cfRule>
  </conditionalFormatting>
  <conditionalFormatting sqref="K31:N31">
    <cfRule type="cellIs" dxfId="115" priority="5" stopIfTrue="1" operator="between">
      <formula>1</formula>
      <formula>300</formula>
    </cfRule>
    <cfRule type="cellIs" dxfId="114" priority="6" stopIfTrue="1" operator="lessThanOrEqual">
      <formula>0</formula>
    </cfRule>
  </conditionalFormatting>
  <conditionalFormatting sqref="K9:P9">
    <cfRule type="cellIs" dxfId="113" priority="18" stopIfTrue="1" operator="lessThanOrEqual">
      <formula>0</formula>
    </cfRule>
    <cfRule type="cellIs" dxfId="112" priority="17" stopIfTrue="1" operator="between">
      <formula>1</formula>
      <formula>300</formula>
    </cfRule>
  </conditionalFormatting>
  <conditionalFormatting sqref="K11:P11">
    <cfRule type="cellIs" dxfId="111" priority="19" stopIfTrue="1" operator="between">
      <formula>1</formula>
      <formula>300</formula>
    </cfRule>
    <cfRule type="cellIs" dxfId="110" priority="20" stopIfTrue="1" operator="lessThanOrEqual">
      <formula>0</formula>
    </cfRule>
  </conditionalFormatting>
  <conditionalFormatting sqref="K13:P13">
    <cfRule type="cellIs" dxfId="109" priority="23" stopIfTrue="1" operator="between">
      <formula>1</formula>
      <formula>300</formula>
    </cfRule>
    <cfRule type="cellIs" dxfId="108" priority="24" stopIfTrue="1" operator="lessThanOrEqual">
      <formula>0</formula>
    </cfRule>
  </conditionalFormatting>
  <conditionalFormatting sqref="K15:P15">
    <cfRule type="cellIs" dxfId="107" priority="22" stopIfTrue="1" operator="lessThanOrEqual">
      <formula>0</formula>
    </cfRule>
    <cfRule type="cellIs" dxfId="106" priority="21" stopIfTrue="1" operator="between">
      <formula>1</formula>
      <formula>300</formula>
    </cfRule>
  </conditionalFormatting>
  <conditionalFormatting sqref="K17:P17">
    <cfRule type="cellIs" dxfId="105" priority="15" stopIfTrue="1" operator="between">
      <formula>1</formula>
      <formula>300</formula>
    </cfRule>
    <cfRule type="cellIs" dxfId="104" priority="16" stopIfTrue="1" operator="lessThanOrEqual">
      <formula>0</formula>
    </cfRule>
  </conditionalFormatting>
  <conditionalFormatting sqref="K19:P19">
    <cfRule type="cellIs" dxfId="103" priority="30" stopIfTrue="1" operator="lessThanOrEqual">
      <formula>0</formula>
    </cfRule>
    <cfRule type="cellIs" dxfId="102" priority="29" stopIfTrue="1" operator="between">
      <formula>1</formula>
      <formula>300</formula>
    </cfRule>
  </conditionalFormatting>
  <conditionalFormatting sqref="K21:P21">
    <cfRule type="cellIs" dxfId="101" priority="28" stopIfTrue="1" operator="lessThanOrEqual">
      <formula>0</formula>
    </cfRule>
    <cfRule type="cellIs" dxfId="100" priority="27" stopIfTrue="1" operator="between">
      <formula>1</formula>
      <formula>300</formula>
    </cfRule>
  </conditionalFormatting>
  <conditionalFormatting sqref="K23:P23">
    <cfRule type="cellIs" dxfId="99" priority="26" stopIfTrue="1" operator="lessThanOrEqual">
      <formula>0</formula>
    </cfRule>
    <cfRule type="cellIs" dxfId="98" priority="25" stopIfTrue="1" operator="between">
      <formula>1</formula>
      <formula>300</formula>
    </cfRule>
  </conditionalFormatting>
  <conditionalFormatting sqref="K25:P25">
    <cfRule type="cellIs" dxfId="97" priority="14" stopIfTrue="1" operator="lessThanOrEqual">
      <formula>0</formula>
    </cfRule>
    <cfRule type="cellIs" dxfId="96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" xr:uid="{00000000-0002-0000-02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200-000001000000}">
      <formula1>"11-12,13-14,15-16,17-18,19-23,24-34,=35,35+"</formula1>
    </dataValidation>
    <dataValidation type="list" allowBlank="1" showErrorMessage="1" sqref="E9 E11 F12 E13 E15 E17 E19 E21 E23 E25 E27 E29 E31" xr:uid="{00000000-0002-0000-02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" xr:uid="{00000000-0002-0000-0200-000003000000}">
      <formula1>"11-12,13-14,15-16,17-18,19-23,24-34,=35"</formula1>
    </dataValidation>
    <dataValidation type="list" allowBlank="1" showErrorMessage="1" sqref="D5" xr:uid="{00000000-0002-0000-02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36:B43 K36:K43" xr:uid="{00000000-0002-0000-02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005"/>
  <sheetViews>
    <sheetView showGridLines="0" topLeftCell="A14" workbookViewId="0">
      <selection activeCell="E2" sqref="E2"/>
    </sheetView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142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45185</v>
      </c>
      <c r="V5" s="11"/>
      <c r="W5" s="13"/>
      <c r="X5" s="13"/>
      <c r="Y5" s="13"/>
      <c r="Z5" s="14" t="s">
        <v>11</v>
      </c>
      <c r="AA5" s="14"/>
      <c r="AB5" s="15">
        <v>4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2006010</v>
      </c>
      <c r="C9" s="43" t="s">
        <v>143</v>
      </c>
      <c r="D9" s="44">
        <v>58.91</v>
      </c>
      <c r="E9" s="43" t="s">
        <v>63</v>
      </c>
      <c r="F9" s="43" t="s">
        <v>108</v>
      </c>
      <c r="G9" s="45">
        <v>39079</v>
      </c>
      <c r="H9" s="46">
        <v>1</v>
      </c>
      <c r="I9" s="47" t="s">
        <v>144</v>
      </c>
      <c r="J9" s="48" t="s">
        <v>131</v>
      </c>
      <c r="K9" s="49">
        <v>73</v>
      </c>
      <c r="L9" s="49">
        <v>78</v>
      </c>
      <c r="M9" s="49">
        <v>80</v>
      </c>
      <c r="N9" s="49">
        <v>90</v>
      </c>
      <c r="O9" s="49">
        <v>94</v>
      </c>
      <c r="P9" s="49">
        <v>97</v>
      </c>
      <c r="Q9" s="50">
        <f>IF(MAX(K9:M9)&gt;0,IF(MAX(K9:M9)&lt;0,0,TRUNC(MAX(K9:M9)/1)*1),"")</f>
        <v>80</v>
      </c>
      <c r="R9" s="46">
        <f>IF(MAX(N9:P9)&gt;0,IF(MAX(N9:P9)&lt;0,0,TRUNC(MAX(N9:P9)/1)*1),"")</f>
        <v>97</v>
      </c>
      <c r="S9" s="46">
        <f>IF(Q9="","",IF(R9="","",IF(SUM(Q9:R9)=0,"",SUM(Q9:R9))))</f>
        <v>177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276.03419086896412</v>
      </c>
      <c r="U9" s="44" t="str">
        <f>IF(AF9=1,T9*AI9,"")</f>
        <v/>
      </c>
      <c r="V9" s="52">
        <f>IF('K4'!G7="","",'K4'!G7)</f>
        <v>7.88</v>
      </c>
      <c r="W9" s="52">
        <f>IF('K4'!K7="","",'K4'!K7)</f>
        <v>9.92</v>
      </c>
      <c r="X9" s="52">
        <f>IF('K4'!N7="","",'K4'!N7)</f>
        <v>6.37</v>
      </c>
      <c r="Y9" s="51"/>
      <c r="Z9" s="44"/>
      <c r="AA9" s="46">
        <v>5</v>
      </c>
      <c r="AB9" s="53"/>
      <c r="AC9" s="54">
        <f>U5</f>
        <v>45185</v>
      </c>
      <c r="AD9" s="55" t="str">
        <f>IF(ISNUMBER(FIND("M",E9)),"m",IF(ISNUMBER(FIND("K",E9)),"k"))</f>
        <v>m</v>
      </c>
      <c r="AE9" s="56">
        <f>IF(OR(G9="",AC9=""),0,(YEAR(AC9)-YEAR(G9)))</f>
        <v>17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1.5595152026495147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331.24102904275691</v>
      </c>
      <c r="T10" s="239"/>
      <c r="U10" s="44"/>
      <c r="V10" s="44">
        <f>IF(V9="","",V9*20)</f>
        <v>157.6</v>
      </c>
      <c r="W10" s="44">
        <f>IF(W9="","",(W9*10)*AJ9)</f>
        <v>154.70390810283186</v>
      </c>
      <c r="X10" s="44">
        <f>IF(X9="","",IF((80+(8-ROUNDUP(X9,1))*40)&lt;0,0,80+(8-ROUNDUP(X9,1))*40))</f>
        <v>144.00000000000003</v>
      </c>
      <c r="Y10" s="51">
        <f>IF(SUM(V10,W10,X10)&gt;0,SUM(V10,W10,X10),"")</f>
        <v>456.30390810283188</v>
      </c>
      <c r="Z10" s="44">
        <f>IF(AE9&gt;34,(IF(OR(S10="",V10="",W10="",X10=""),"",SUM(S10,V10,W10,X10))*AI9),IF(OR(S10="",V10="",W10="",X10=""),"", SUM(S10,V10,W10,X10)))</f>
        <v>787.54493714558873</v>
      </c>
      <c r="AA10" s="46"/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2005001</v>
      </c>
      <c r="C11" s="43" t="s">
        <v>106</v>
      </c>
      <c r="D11" s="44">
        <v>73.989999999999995</v>
      </c>
      <c r="E11" s="43" t="s">
        <v>145</v>
      </c>
      <c r="F11" s="43" t="s">
        <v>108</v>
      </c>
      <c r="G11" s="45">
        <v>38365</v>
      </c>
      <c r="H11" s="46">
        <v>4</v>
      </c>
      <c r="I11" s="47" t="s">
        <v>146</v>
      </c>
      <c r="J11" s="48" t="s">
        <v>147</v>
      </c>
      <c r="K11" s="49">
        <v>103</v>
      </c>
      <c r="L11" s="49">
        <v>-106</v>
      </c>
      <c r="M11" s="49">
        <v>106</v>
      </c>
      <c r="N11" s="49">
        <v>134</v>
      </c>
      <c r="O11" s="49">
        <v>-140</v>
      </c>
      <c r="P11" s="49">
        <v>140</v>
      </c>
      <c r="Q11" s="50">
        <f>IF(MAX(K11:M11)&gt;0,IF(MAX(K11:M11)&lt;0,0,TRUNC(MAX(K11:M11)/1)*1),"")</f>
        <v>106</v>
      </c>
      <c r="R11" s="46">
        <f>IF(MAX(N11:P11)&gt;0,IF(MAX(N11:P11)&lt;0,0,TRUNC(MAX(N11:P11)/1)*1),"")</f>
        <v>140</v>
      </c>
      <c r="S11" s="46">
        <f>IF(Q11="","",IF(R11="","",IF(SUM(Q11:R11)=0,"",SUM(Q11:R11))))</f>
        <v>246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328.90431567156725</v>
      </c>
      <c r="U11" s="44" t="str">
        <f>IF(AF11=1,T11*AI11,"")</f>
        <v/>
      </c>
      <c r="V11" s="52">
        <f>IF('K4'!G9="","",'K4'!G9)</f>
        <v>7.96</v>
      </c>
      <c r="W11" s="52">
        <f>IF('K4'!K9="","",'K4'!K9)</f>
        <v>10.65</v>
      </c>
      <c r="X11" s="52">
        <f>IF('K4'!N9="","",'K4'!N9)</f>
        <v>6.7</v>
      </c>
      <c r="Y11" s="51"/>
      <c r="Z11" s="44"/>
      <c r="AA11" s="46"/>
      <c r="AB11" s="53"/>
      <c r="AC11" s="61">
        <f>U5</f>
        <v>45185</v>
      </c>
      <c r="AD11" s="55" t="str">
        <f>IF(ISNUMBER(FIND("M",E11)),"m",IF(ISNUMBER(FIND("K",E11)),"k"))</f>
        <v>m</v>
      </c>
      <c r="AE11" s="56">
        <f>IF(OR(G11="",AC11=""),0,(YEAR(AC11)-YEAR(G11)))</f>
        <v>18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1.3370094132990538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394.6851788058807</v>
      </c>
      <c r="T12" s="239"/>
      <c r="U12" s="44"/>
      <c r="V12" s="44">
        <f>IF(V11="","",V11*20)</f>
        <v>159.19999999999999</v>
      </c>
      <c r="W12" s="44">
        <f>IF(W11="","",(W11*10)*AJ11)</f>
        <v>142.39150251634922</v>
      </c>
      <c r="X12" s="44">
        <f>IF(X11="","",IF((80+(8-ROUNDUP(X11,1))*40)&lt;0,0,80+(8-ROUNDUP(X11,1))*40))</f>
        <v>132</v>
      </c>
      <c r="Y12" s="51">
        <f>IF(SUM(V12,W12,X12)&gt;0,SUM(V12,W12,X12),"")</f>
        <v>433.59150251634924</v>
      </c>
      <c r="Z12" s="44">
        <f>IF(AE11&gt;34,(IF(OR(S12="",V12="",W12="",X12=""),"",SUM(S12,V12,W12,X12))*AI11),IF(OR(S12="",V12="",W12="",X12=""),"", SUM(S12,V12,W12,X12)))</f>
        <v>828.27668132222993</v>
      </c>
      <c r="AA12" s="46">
        <v>2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2006009</v>
      </c>
      <c r="C13" s="43" t="s">
        <v>148</v>
      </c>
      <c r="D13" s="44">
        <v>99.1</v>
      </c>
      <c r="E13" s="43" t="s">
        <v>63</v>
      </c>
      <c r="F13" s="43" t="s">
        <v>108</v>
      </c>
      <c r="G13" s="45">
        <v>38980</v>
      </c>
      <c r="H13" s="46">
        <v>14</v>
      </c>
      <c r="I13" s="47" t="s">
        <v>149</v>
      </c>
      <c r="J13" s="48" t="s">
        <v>110</v>
      </c>
      <c r="K13" s="49">
        <v>102</v>
      </c>
      <c r="L13" s="49">
        <v>106</v>
      </c>
      <c r="M13" s="49">
        <v>110</v>
      </c>
      <c r="N13" s="49">
        <v>130</v>
      </c>
      <c r="O13" s="49">
        <v>137</v>
      </c>
      <c r="P13" s="49">
        <v>141</v>
      </c>
      <c r="Q13" s="50">
        <f>IF(MAX(K13:M13)&gt;0,IF(MAX(K13:M13)&lt;0,0,TRUNC(MAX(K13:M13)/1)*1),"")</f>
        <v>110</v>
      </c>
      <c r="R13" s="46">
        <f>IF(MAX(N13:P13)&gt;0,IF(MAX(N13:P13)&lt;0,0,TRUNC(MAX(N13:P13)/1)*1),"")</f>
        <v>141</v>
      </c>
      <c r="S13" s="46">
        <f>IF(Q13="","",IF(R13="","",IF(SUM(Q13:R13)=0,"",SUM(Q13:R13))))</f>
        <v>251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288.94533493417111</v>
      </c>
      <c r="U13" s="44" t="str">
        <f>IF(AF13=1,T13*AI13,"")</f>
        <v/>
      </c>
      <c r="V13" s="52">
        <f>IF('K4'!G11="","",'K4'!G11)</f>
        <v>6.91</v>
      </c>
      <c r="W13" s="52">
        <f>IF('K4'!K11="","",'K4'!K11)</f>
        <v>9.23</v>
      </c>
      <c r="X13" s="52">
        <f>IF('K4'!N11="","",'K4'!N11)</f>
        <v>7.69</v>
      </c>
      <c r="Y13" s="63"/>
      <c r="Z13" s="44"/>
      <c r="AA13" s="46"/>
      <c r="AB13" s="53"/>
      <c r="AC13" s="61">
        <f>U5</f>
        <v>45185</v>
      </c>
      <c r="AD13" s="55" t="str">
        <f>IF(ISNUMBER(FIND("M",E13)),"m",IF(ISNUMBER(FIND("K",E13)),"k"))</f>
        <v>m</v>
      </c>
      <c r="AE13" s="56">
        <f>IF(OR(G13="",AC13=""),0,(YEAR(AC13)-YEAR(G13)))</f>
        <v>17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1.1511766332038689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346.73440192100531</v>
      </c>
      <c r="T14" s="239"/>
      <c r="U14" s="44"/>
      <c r="V14" s="44">
        <f>IF(V13="","",V13*20)</f>
        <v>138.19999999999999</v>
      </c>
      <c r="W14" s="44">
        <f>IF(W13="","",(W13*10)*AJ13)</f>
        <v>106.25360324471711</v>
      </c>
      <c r="X14" s="44">
        <f>IF(X13="","",IF((80+(8-ROUNDUP(X13,1))*40)&lt;0,0,80+(8-ROUNDUP(X13,1))*40))</f>
        <v>92.000000000000028</v>
      </c>
      <c r="Y14" s="51">
        <f>IF(SUM(V14,W14,X14)&gt;0,SUM(V14,W14,X14),"")</f>
        <v>336.4536032447171</v>
      </c>
      <c r="Z14" s="44">
        <f>IF(AE13&gt;34,(IF(OR(S14="",V14="",W14="",X14=""),"",SUM(S14,V14,W14,X14))*AI13),IF(OR(S14="",V14="",W14="",X14=""),"", SUM(S14,V14,W14,X14)))</f>
        <v>683.18800516572242</v>
      </c>
      <c r="AA14" s="46">
        <v>10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2005017</v>
      </c>
      <c r="C15" s="43" t="s">
        <v>127</v>
      </c>
      <c r="D15" s="44">
        <v>82.8</v>
      </c>
      <c r="E15" s="43" t="s">
        <v>145</v>
      </c>
      <c r="F15" s="43" t="s">
        <v>108</v>
      </c>
      <c r="G15" s="45">
        <v>38629</v>
      </c>
      <c r="H15" s="46">
        <v>9</v>
      </c>
      <c r="I15" s="47" t="s">
        <v>150</v>
      </c>
      <c r="J15" s="48" t="s">
        <v>110</v>
      </c>
      <c r="K15" s="49">
        <v>-88</v>
      </c>
      <c r="L15" s="49">
        <v>91</v>
      </c>
      <c r="M15" s="49">
        <v>96</v>
      </c>
      <c r="N15" s="49">
        <v>112</v>
      </c>
      <c r="O15" s="49">
        <v>117</v>
      </c>
      <c r="P15" s="49">
        <v>-121</v>
      </c>
      <c r="Q15" s="50">
        <f>IF(MAX(K15:M15)&gt;0,IF(MAX(K15:M15)&lt;0,0,TRUNC(MAX(K15:M15)/1)*1),"")</f>
        <v>96</v>
      </c>
      <c r="R15" s="46">
        <f>IF(MAX(N15:P15)&gt;0,IF(MAX(N15:P15)&lt;0,0,TRUNC(MAX(N15:P15)/1)*1),"")</f>
        <v>117</v>
      </c>
      <c r="S15" s="46">
        <f>IF(Q15="","",IF(R15="","",IF(SUM(Q15:R15)=0,"",SUM(Q15:R15))))</f>
        <v>213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267.13806846439832</v>
      </c>
      <c r="U15" s="44" t="str">
        <f>IF(AF15=1,T15*AI15,"")</f>
        <v/>
      </c>
      <c r="V15" s="52">
        <f>IF('K4'!G13="","",'K4'!G13)</f>
        <v>7.83</v>
      </c>
      <c r="W15" s="52">
        <f>IF('K4'!K13="","",'K4'!K13)</f>
        <v>10.52</v>
      </c>
      <c r="X15" s="52">
        <f>IF('K4'!N13="","",'K4'!N13)</f>
        <v>7.28</v>
      </c>
      <c r="Y15" s="51"/>
      <c r="Z15" s="44"/>
      <c r="AA15" s="46"/>
      <c r="AB15" s="53"/>
      <c r="AC15" s="61">
        <f>U5</f>
        <v>45185</v>
      </c>
      <c r="AD15" s="55" t="str">
        <f>IF(ISNUMBER(FIND("M",E15)),"m",IF(ISNUMBER(FIND("K",E15)),"k"))</f>
        <v>m</v>
      </c>
      <c r="AE15" s="56">
        <f>IF(OR(G15="",AC15=""),0,(YEAR(AC15)-YEAR(G15)))</f>
        <v>18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1.254169335513607</v>
      </c>
    </row>
    <row r="16" spans="1:36" ht="19.5" customHeight="1">
      <c r="A16" s="41"/>
      <c r="B16" s="59"/>
      <c r="C16" s="44"/>
      <c r="D16" s="44"/>
      <c r="E16" s="44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320.56568215727799</v>
      </c>
      <c r="T16" s="239"/>
      <c r="U16" s="44"/>
      <c r="V16" s="44">
        <f>IF(V15="","",V15*20)</f>
        <v>156.6</v>
      </c>
      <c r="W16" s="44">
        <f>IF(W15="","",(W15*10)*AJ15)</f>
        <v>131.93861409603144</v>
      </c>
      <c r="X16" s="44">
        <f>IF(X15="","",IF((80+(8-ROUNDUP(X15,1))*40)&lt;0,0,80+(8-ROUNDUP(X15,1))*40))</f>
        <v>108</v>
      </c>
      <c r="Y16" s="51">
        <f>IF(SUM(V16,W16,X16)&gt;0,SUM(V16,W16,X16),"")</f>
        <v>396.53861409603144</v>
      </c>
      <c r="Z16" s="44">
        <f>IF(AE15&gt;34,(IF(OR(S16="",V16="",W16="",X16=""),"",SUM(S16,V16,W16,X16))*AI15),IF(OR(S16="",V16="",W16="",X16=""),"", SUM(S16,V16,W16,X16)))</f>
        <v>717.10429625330937</v>
      </c>
      <c r="AA16" s="46">
        <v>8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2006004</v>
      </c>
      <c r="C17" s="43" t="s">
        <v>127</v>
      </c>
      <c r="D17" s="44">
        <v>87</v>
      </c>
      <c r="E17" s="43" t="s">
        <v>63</v>
      </c>
      <c r="F17" s="43" t="s">
        <v>108</v>
      </c>
      <c r="G17" s="45">
        <v>38870</v>
      </c>
      <c r="H17" s="46">
        <v>10</v>
      </c>
      <c r="I17" s="66" t="s">
        <v>151</v>
      </c>
      <c r="J17" s="48" t="s">
        <v>7</v>
      </c>
      <c r="K17" s="49">
        <v>93</v>
      </c>
      <c r="L17" s="49">
        <v>97</v>
      </c>
      <c r="M17" s="49">
        <v>-100</v>
      </c>
      <c r="N17" s="49">
        <v>110</v>
      </c>
      <c r="O17" s="49">
        <v>-115</v>
      </c>
      <c r="P17" s="49">
        <v>-118</v>
      </c>
      <c r="Q17" s="50">
        <f>IF(MAX(K17:M17)&gt;0,IF(MAX(K17:M17)&lt;0,0,TRUNC(MAX(K17:M17)/1)*1),"")</f>
        <v>97</v>
      </c>
      <c r="R17" s="46">
        <f>IF(MAX(N17:P17)&gt;0,IF(MAX(N17:P17)&lt;0,0,TRUNC(MAX(N17:P17)/1)*1),"")</f>
        <v>110</v>
      </c>
      <c r="S17" s="46">
        <f>IF(Q17="","",IF(R17="","",IF(SUM(Q17:R17)=0,"",SUM(Q17:R17))))</f>
        <v>207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253.04710358460986</v>
      </c>
      <c r="U17" s="44" t="str">
        <f>IF(AF17=1,T17*AI17,"")</f>
        <v/>
      </c>
      <c r="V17" s="52">
        <f>IF('K4'!G15="","",'K4'!G15)</f>
        <v>8.1999999999999993</v>
      </c>
      <c r="W17" s="52">
        <f>IF('K4'!K15="","",'K4'!K15)</f>
        <v>12.44</v>
      </c>
      <c r="X17" s="52">
        <f>IF('K4'!N15="","",'K4'!N15)</f>
        <v>6.99</v>
      </c>
      <c r="Y17" s="51"/>
      <c r="Z17" s="44"/>
      <c r="AA17" s="46"/>
      <c r="AB17" s="53"/>
      <c r="AC17" s="61">
        <f>U5</f>
        <v>45185</v>
      </c>
      <c r="AD17" s="55" t="str">
        <f>IF(ISNUMBER(FIND("M",E17)),"m",IF(ISNUMBER(FIND("K",E17)),"k"))</f>
        <v>m</v>
      </c>
      <c r="AE17" s="56">
        <f>IF(OR(G17="",AC17=""),0,(YEAR(AC17)-YEAR(G17)))</f>
        <v>17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1.2224497757710622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303.65652430153182</v>
      </c>
      <c r="T18" s="239"/>
      <c r="U18" s="44"/>
      <c r="V18" s="44">
        <f>IF(V17="","",V17*20)</f>
        <v>164</v>
      </c>
      <c r="W18" s="44">
        <f>IF(W17="","",(W17*10)*AJ17)</f>
        <v>152.07275210592013</v>
      </c>
      <c r="X18" s="44">
        <f>IF(X17="","",IF((80+(8-ROUNDUP(X17,1))*40)&lt;0,0,80+(8-ROUNDUP(X17,1))*40))</f>
        <v>120</v>
      </c>
      <c r="Y18" s="51">
        <f>IF(SUM(V18,W18,X18)&gt;0,SUM(V18,W18,X18),"")</f>
        <v>436.07275210592013</v>
      </c>
      <c r="Z18" s="44">
        <f>IF(AE17&gt;34,(IF(OR(S18="",V18="",W18="",X18=""),"",SUM(S18,V18,W18,X18))*AI17),IF(OR(S18="",V18="",W18="",X18=""),"", SUM(S18,V18,W18,X18)))</f>
        <v>739.72927640745195</v>
      </c>
      <c r="AA18" s="46">
        <v>7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>
        <v>2006005</v>
      </c>
      <c r="C19" s="43" t="s">
        <v>65</v>
      </c>
      <c r="D19" s="44">
        <v>72.400000000000006</v>
      </c>
      <c r="E19" s="43" t="s">
        <v>63</v>
      </c>
      <c r="F19" s="43" t="s">
        <v>108</v>
      </c>
      <c r="G19" s="45">
        <v>39013</v>
      </c>
      <c r="H19" s="46">
        <v>6</v>
      </c>
      <c r="I19" s="66" t="s">
        <v>152</v>
      </c>
      <c r="J19" s="48" t="s">
        <v>7</v>
      </c>
      <c r="K19" s="49">
        <v>-83</v>
      </c>
      <c r="L19" s="49">
        <v>83</v>
      </c>
      <c r="M19" s="49">
        <v>-87</v>
      </c>
      <c r="N19" s="49">
        <v>-106</v>
      </c>
      <c r="O19" s="49">
        <v>-106</v>
      </c>
      <c r="P19" s="49" t="s">
        <v>153</v>
      </c>
      <c r="Q19" s="50">
        <f>IF(MAX(K19:M19)&gt;0,IF(MAX(K19:M19)&lt;0,0,TRUNC(MAX(K19:M19)/1)*1),"")</f>
        <v>83</v>
      </c>
      <c r="R19" s="46" t="str">
        <f>IF(MAX(N19:P19)&gt;0,IF(MAX(N19:P19)&lt;0,0,TRUNC(MAX(N19:P19)/1)*1),"")</f>
        <v/>
      </c>
      <c r="S19" s="46" t="str">
        <f>IF(Q19="","",IF(R19="","",IF(SUM(Q19:R19)=0,"",SUM(Q19:R19))))</f>
        <v/>
      </c>
      <c r="T19" s="51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44" t="str">
        <f>IF(AF19=1,T19*AI19,"")</f>
        <v/>
      </c>
      <c r="V19" s="52" t="str">
        <f>IF('K4'!G17="","",'K4'!G17)</f>
        <v/>
      </c>
      <c r="W19" s="52" t="str">
        <f>IF('K4'!K17="","",'K4'!K17)</f>
        <v/>
      </c>
      <c r="X19" s="52" t="str">
        <f>IF('K4'!N17="","",'K4'!N17)</f>
        <v/>
      </c>
      <c r="Y19" s="51"/>
      <c r="Z19" s="44"/>
      <c r="AA19" s="46"/>
      <c r="AB19" s="53"/>
      <c r="AC19" s="61">
        <f>U5</f>
        <v>45185</v>
      </c>
      <c r="AD19" s="55" t="str">
        <f>IF(ISNUMBER(FIND("M",E19)),"m",IF(ISNUMBER(FIND("K",E19)),"k"))</f>
        <v>m</v>
      </c>
      <c r="AE19" s="56">
        <f>IF(OR(G19="",AC19=""),0,(YEAR(AC19)-YEAR(G19)))</f>
        <v>17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b">
        <f>IF(AD19="m",AG19,IF(AD19="k",AH19,""))</f>
        <v>0</v>
      </c>
      <c r="AJ19" s="41">
        <f>IF(D19="","",IF(D19&gt;193.609,1,IF(D19&lt;32,10^(0.722762521*LOG10(32/193.609)^2),10^(0.722762521*LOG10(D19/193.609)^2))))</f>
        <v>1.3548649306625564</v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 t="str">
        <f>IF(T19="","",T19*1.2)</f>
        <v/>
      </c>
      <c r="T20" s="239"/>
      <c r="U20" s="44"/>
      <c r="V20" s="44" t="str">
        <f>IF(V19="","",V19*20)</f>
        <v/>
      </c>
      <c r="W20" s="44" t="str">
        <f>IF(W19="","",(W19*10)*AJ19)</f>
        <v/>
      </c>
      <c r="X20" s="44" t="str">
        <f>IF(X19="","",IF((80+(8-ROUNDUP(X19,1))*40)&lt;0,0,80+(8-ROUNDUP(X19,1))*40))</f>
        <v/>
      </c>
      <c r="Y20" s="51" t="str">
        <f>IF(SUM(V20,W20,X20)&gt;0,SUM(V20,W20,X20),"")</f>
        <v/>
      </c>
      <c r="Z20" s="44" t="str">
        <f>IF(AE19&gt;34,(IF(OR(S20="",V20="",W20="",X20=""),"",SUM(S20,V20,W20,X20))*AI19),IF(OR(S20="",V20="",W20="",X20=""),"", SUM(S20,V20,W20,X20)))</f>
        <v/>
      </c>
      <c r="AA20" s="46"/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>
        <v>2006002</v>
      </c>
      <c r="C21" s="43" t="s">
        <v>106</v>
      </c>
      <c r="D21" s="44">
        <v>73.349999999999994</v>
      </c>
      <c r="E21" s="43" t="s">
        <v>63</v>
      </c>
      <c r="F21" s="43" t="s">
        <v>108</v>
      </c>
      <c r="G21" s="45">
        <v>38727</v>
      </c>
      <c r="H21" s="46">
        <v>8</v>
      </c>
      <c r="I21" s="47" t="s">
        <v>154</v>
      </c>
      <c r="J21" s="48" t="s">
        <v>7</v>
      </c>
      <c r="K21" s="49">
        <v>-55</v>
      </c>
      <c r="L21" s="49">
        <v>55</v>
      </c>
      <c r="M21" s="49">
        <v>60</v>
      </c>
      <c r="N21" s="49">
        <v>65</v>
      </c>
      <c r="O21" s="49">
        <v>70</v>
      </c>
      <c r="P21" s="49">
        <v>-73</v>
      </c>
      <c r="Q21" s="50">
        <f>IF(MAX(K21:M21)&gt;0,IF(MAX(K21:M21)&lt;0,0,TRUNC(MAX(K21:M21)/1)*1),"")</f>
        <v>60</v>
      </c>
      <c r="R21" s="46">
        <f>IF(MAX(N21:P21)&gt;0,IF(MAX(N21:P21)&lt;0,0,TRUNC(MAX(N21:P21)/1)*1),"")</f>
        <v>70</v>
      </c>
      <c r="S21" s="46">
        <f>IF(Q21="","",IF(R21="","",IF(SUM(Q21:R21)=0,"",SUM(Q21:R21))))</f>
        <v>130</v>
      </c>
      <c r="T21" s="5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174.72959038531502</v>
      </c>
      <c r="U21" s="44" t="str">
        <f>IF(AF21=1,T21*AI21,"")</f>
        <v/>
      </c>
      <c r="V21" s="52">
        <f>IF('K4'!G19="","",'K4'!G19)</f>
        <v>6.14</v>
      </c>
      <c r="W21" s="52">
        <f>IF('K4'!K19="","",'K4'!K19)</f>
        <v>7.9</v>
      </c>
      <c r="X21" s="52">
        <f>IF('K4'!N19="","",'K4'!N19)</f>
        <v>7.71</v>
      </c>
      <c r="Y21" s="51"/>
      <c r="Z21" s="44"/>
      <c r="AA21" s="46"/>
      <c r="AB21" s="53"/>
      <c r="AC21" s="61">
        <f>U5</f>
        <v>45185</v>
      </c>
      <c r="AD21" s="55" t="str">
        <f>IF(ISNUMBER(FIND("M",E21)),"m",IF(ISNUMBER(FIND("K",E21)),"k"))</f>
        <v>m</v>
      </c>
      <c r="AE21" s="56">
        <f>IF(OR(G21="",AC21=""),0,(YEAR(AC21)-YEAR(G21)))</f>
        <v>17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b">
        <f>IF(AD21="m",AG21,IF(AD21="k",AH21,""))</f>
        <v>0</v>
      </c>
      <c r="AJ21" s="41">
        <f>IF(D21="","",IF(D21&gt;193.609,1,IF(D21&lt;32,10^(0.722762521*LOG10(32/193.609)^2),10^(0.722762521*LOG10(D21/193.609)^2))))</f>
        <v>1.3440737721947309</v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>
        <f>IF(T21="","",T21*1.2)</f>
        <v>209.67550846237802</v>
      </c>
      <c r="T22" s="239"/>
      <c r="U22" s="44"/>
      <c r="V22" s="44">
        <f>IF(V21="","",V21*20)</f>
        <v>122.8</v>
      </c>
      <c r="W22" s="44">
        <f>IF(W21="","",(W21*10)*AJ21)</f>
        <v>106.18182800338374</v>
      </c>
      <c r="X22" s="44">
        <f>IF(X21="","",IF((80+(8-ROUNDUP(X21,1))*40)&lt;0,0,80+(8-ROUNDUP(X21,1))*40))</f>
        <v>88</v>
      </c>
      <c r="Y22" s="51">
        <f>IF(SUM(V22,W22,X22)&gt;0,SUM(V22,W22,X22),"")</f>
        <v>316.98182800338373</v>
      </c>
      <c r="Z22" s="44">
        <f>IF(AE21&gt;34,(IF(OR(S22="",V22="",W22="",X22=""),"",SUM(S22,V22,W22,X22))*AI21),IF(OR(S22="",V22="",W22="",X22=""),"", SUM(S22,V22,W22,X22)))</f>
        <v>526.65733646576177</v>
      </c>
      <c r="AA22" s="46">
        <v>13</v>
      </c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/>
      <c r="C23" s="43"/>
      <c r="D23" s="44"/>
      <c r="E23" s="43"/>
      <c r="F23" s="43"/>
      <c r="G23" s="45"/>
      <c r="H23" s="46"/>
      <c r="I23" s="47"/>
      <c r="J23" s="48"/>
      <c r="K23" s="49"/>
      <c r="L23" s="49"/>
      <c r="M23" s="49"/>
      <c r="N23" s="49"/>
      <c r="O23" s="49"/>
      <c r="P23" s="49"/>
      <c r="Q23" s="50" t="str">
        <f>IF(MAX(K23:M23)&gt;0,IF(MAX(K23:M23)&lt;0,0,TRUNC(MAX(K23:M23)/1)*1),"")</f>
        <v/>
      </c>
      <c r="R23" s="46" t="str">
        <f>IF(MAX(N23:P23)&gt;0,IF(MAX(N23:P23)&lt;0,0,TRUNC(MAX(N23:P23)/1)*1),"")</f>
        <v/>
      </c>
      <c r="S23" s="46" t="str">
        <f>IF(Q23="","",IF(R23="","",IF(SUM(Q23:R23)=0,"",SUM(Q23:R23))))</f>
        <v/>
      </c>
      <c r="T23" s="51" t="str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/>
      </c>
      <c r="U23" s="44" t="str">
        <f>IF(AF23=1,T23*AI23,"")</f>
        <v/>
      </c>
      <c r="V23" s="52" t="str">
        <f>IF('K4'!G21="","",'K4'!G21)</f>
        <v/>
      </c>
      <c r="W23" s="52" t="str">
        <f>IF('K4'!K21="","",'K4'!K21)</f>
        <v/>
      </c>
      <c r="X23" s="52" t="str">
        <f>IF('K4'!N21="","",'K4'!N21)</f>
        <v/>
      </c>
      <c r="Y23" s="51"/>
      <c r="Z23" s="44"/>
      <c r="AA23" s="46"/>
      <c r="AB23" s="53"/>
      <c r="AC23" s="61">
        <f>U5</f>
        <v>45185</v>
      </c>
      <c r="AD23" s="55" t="b">
        <f>IF(ISNUMBER(FIND("M",E23)),"m",IF(ISNUMBER(FIND("K",E23)),"k"))</f>
        <v>0</v>
      </c>
      <c r="AE23" s="67">
        <f>IF(OR(G23="",AC23=""),0,(YEAR(AC23)-YEAR(G23)))</f>
        <v>0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str">
        <f>IF(AD23="m",AG23,IF(AD23="k",AH23,""))</f>
        <v/>
      </c>
      <c r="AJ23" s="41" t="str">
        <f>IF(D23="","",IF(D23&gt;193.609,1,IF(D23&lt;32,10^(0.722762521*LOG10(32/193.609)^2),10^(0.722762521*LOG10(D23/193.609)^2))))</f>
        <v/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 t="str">
        <f>IF(T23="","",T23*1.2)</f>
        <v/>
      </c>
      <c r="T24" s="239"/>
      <c r="U24" s="44"/>
      <c r="V24" s="44" t="str">
        <f>IF(V23="","",V23*20)</f>
        <v/>
      </c>
      <c r="W24" s="44" t="str">
        <f>IF(W23="","",(W23*10)*AJ23)</f>
        <v/>
      </c>
      <c r="X24" s="44" t="str">
        <f>IF(X23="","",IF((80+(8-ROUNDUP(X23,1))*40)&lt;0,0,80+(8-ROUNDUP(X23,1))*40))</f>
        <v/>
      </c>
      <c r="Y24" s="51" t="str">
        <f>IF(SUM(V24,W24,X24)&gt;0,SUM(V24,W24,X24),"")</f>
        <v/>
      </c>
      <c r="Z24" s="44" t="str">
        <f>IF(AE23&gt;34,(IF(OR(S24="",V24="",W24="",X24=""),"",SUM(S24,V24,W24,X24))*AI23),IF(OR(S24="",V24="",W24="",X24=""),"", SUM(S24,V24,W24,X24)))</f>
        <v/>
      </c>
      <c r="AA24" s="46"/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2006025</v>
      </c>
      <c r="C25" s="43" t="s">
        <v>106</v>
      </c>
      <c r="D25" s="68">
        <v>73.8</v>
      </c>
      <c r="E25" s="43" t="s">
        <v>63</v>
      </c>
      <c r="F25" s="43" t="s">
        <v>108</v>
      </c>
      <c r="G25" s="45">
        <v>39076</v>
      </c>
      <c r="H25" s="46">
        <v>3</v>
      </c>
      <c r="I25" s="47" t="s">
        <v>155</v>
      </c>
      <c r="J25" s="48" t="s">
        <v>60</v>
      </c>
      <c r="K25" s="49">
        <v>65</v>
      </c>
      <c r="L25" s="49">
        <v>68</v>
      </c>
      <c r="M25" s="49">
        <v>71</v>
      </c>
      <c r="N25" s="49">
        <v>85</v>
      </c>
      <c r="O25" s="49">
        <v>90</v>
      </c>
      <c r="P25" s="49">
        <v>-93</v>
      </c>
      <c r="Q25" s="50">
        <f>IF(MAX(K25:M25)&gt;0,IF(MAX(K25:M25)&lt;0,0,TRUNC(MAX(K25:M25)/1)*1),"")</f>
        <v>71</v>
      </c>
      <c r="R25" s="46">
        <f>IF(MAX(N25:P25)&gt;0,IF(MAX(N25:P25)&lt;0,0,TRUNC(MAX(N25:P25)/1)*1),"")</f>
        <v>90</v>
      </c>
      <c r="S25" s="46">
        <f>IF(Q25="","",IF(R25="","",IF(SUM(Q25:R25)=0,"",SUM(Q25:R25))))</f>
        <v>161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215.59345148411643</v>
      </c>
      <c r="U25" s="44" t="str">
        <f>IF(AF25=1,T25*AI25,"")</f>
        <v/>
      </c>
      <c r="V25" s="52">
        <f>IF('K4'!G23="","",'K4'!G23)</f>
        <v>8.18</v>
      </c>
      <c r="W25" s="52">
        <f>IF('K4'!K23="","",'K4'!K23)</f>
        <v>11.11</v>
      </c>
      <c r="X25" s="52">
        <f>IF('K4'!N23="","",'K4'!N23)</f>
        <v>6.8</v>
      </c>
      <c r="Y25" s="51"/>
      <c r="Z25" s="44"/>
      <c r="AA25" s="46"/>
      <c r="AB25" s="53"/>
      <c r="AC25" s="61">
        <f>U5</f>
        <v>45185</v>
      </c>
      <c r="AD25" s="55" t="str">
        <f>IF(ISNUMBER(FIND("M",E25)),"m",IF(ISNUMBER(FIND("K",E25)),"k"))</f>
        <v>m</v>
      </c>
      <c r="AE25" s="67">
        <f>IF(OR(G25="",AC25=""),0,(YEAR(AC25)-YEAR(G25)))</f>
        <v>17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1.3390897596889473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258.7121417809397</v>
      </c>
      <c r="T26" s="239"/>
      <c r="U26" s="44"/>
      <c r="V26" s="44">
        <f>IF(V25="","",V25*20)</f>
        <v>163.6</v>
      </c>
      <c r="W26" s="44">
        <f>IF(W25="","",(W25*10)*AJ25)</f>
        <v>148.77287230144202</v>
      </c>
      <c r="X26" s="44">
        <f>IF(X25="","",IF((80+(8-ROUNDUP(X25,1))*40)&lt;0,0,80+(8-ROUNDUP(X25,1))*40))</f>
        <v>128</v>
      </c>
      <c r="Y26" s="51">
        <f>IF(SUM(V26,W26,X26)&gt;0,SUM(V26,W26,X26),"")</f>
        <v>440.37287230144204</v>
      </c>
      <c r="Z26" s="44">
        <f>IF(AE25&gt;34,(IF(OR(S26="",V26="",W26="",X26=""),"",SUM(S26,V26,W26,X26))*AI25),IF(OR(S26="",V26="",W26="",X26=""),"", SUM(S26,V26,W26,X26)))</f>
        <v>699.08501408238169</v>
      </c>
      <c r="AA26" s="46">
        <v>9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2006024</v>
      </c>
      <c r="C27" s="69" t="s">
        <v>127</v>
      </c>
      <c r="D27" s="44">
        <v>83.98</v>
      </c>
      <c r="E27" s="43" t="s">
        <v>63</v>
      </c>
      <c r="F27" s="43" t="s">
        <v>108</v>
      </c>
      <c r="G27" s="45">
        <v>38859</v>
      </c>
      <c r="H27" s="46">
        <v>11</v>
      </c>
      <c r="I27" s="47" t="s">
        <v>156</v>
      </c>
      <c r="J27" s="48" t="s">
        <v>60</v>
      </c>
      <c r="K27" s="70">
        <v>-98</v>
      </c>
      <c r="L27" s="70">
        <v>98</v>
      </c>
      <c r="M27" s="70">
        <v>101</v>
      </c>
      <c r="N27" s="70">
        <v>-118</v>
      </c>
      <c r="O27" s="71">
        <v>-118</v>
      </c>
      <c r="P27" s="71">
        <v>118</v>
      </c>
      <c r="Q27" s="50">
        <f>IF(MAX(K27:M27)&gt;0,IF(MAX(K27:M27)&lt;0,0,TRUNC(MAX(K27:M27)/1)*1),"")</f>
        <v>101</v>
      </c>
      <c r="R27" s="46">
        <f>IF(MAX(N27:P27)&gt;0,IF(MAX(N27:P27)&lt;0,0,TRUNC(MAX(N27:P27)/1)*1),"")</f>
        <v>118</v>
      </c>
      <c r="S27" s="46">
        <f>IF(Q27="","",IF(R27="","",IF(SUM(Q27:R27)=0,"",SUM(Q27:R27))))</f>
        <v>219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272.61547271714323</v>
      </c>
      <c r="U27" s="44" t="str">
        <f>IF(AF27=1,T27*AI27,"")</f>
        <v/>
      </c>
      <c r="V27" s="52">
        <f>IF('K4'!G25="","",'K4'!G25)</f>
        <v>7.93</v>
      </c>
      <c r="W27" s="52">
        <f>IF('K4'!K25="","",'K4'!K25)</f>
        <v>12.06</v>
      </c>
      <c r="X27" s="52">
        <f>IF('K4'!N25="","",'K4'!N25)</f>
        <v>6.74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45185</v>
      </c>
      <c r="AD27" s="55" t="str">
        <f>IF(ISNUMBER(FIND("M",E27)),"m",IF(ISNUMBER(FIND("K",E27)),"k"))</f>
        <v>m</v>
      </c>
      <c r="AE27" s="67">
        <f>IF(OR(G27="",AC27=""),0,(YEAR(AC27)-YEAR(G27)))</f>
        <v>17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1.2448195093696035</v>
      </c>
    </row>
    <row r="28" spans="1:36" ht="19.5" customHeight="1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327.13856726057185</v>
      </c>
      <c r="T28" s="239"/>
      <c r="U28" s="44"/>
      <c r="V28" s="44">
        <f>IF(V27="","",V27*20)</f>
        <v>158.6</v>
      </c>
      <c r="W28" s="44">
        <f>IF(W27="","",(W27*10)*AJ27)</f>
        <v>150.12523282997418</v>
      </c>
      <c r="X28" s="44">
        <f>IF(X27="","",IF((80+(8-ROUNDUP(X27,1))*40)&lt;0,0,80+(8-ROUNDUP(X27,1))*40))</f>
        <v>128</v>
      </c>
      <c r="Y28" s="51">
        <f>IF(SUM(V28,W28,X28)&gt;0,SUM(V28,W28,X28),"")</f>
        <v>436.72523282997417</v>
      </c>
      <c r="Z28" s="44">
        <f>IF(AE27&gt;34,(IF(OR(S28="",V28="",W28="",X28=""),"",SUM(S28,V28,W28,X28))*AI27),IF(OR(S28="",V28="",W28="",X28=""),"", SUM(S28,V28,W28,X28)))</f>
        <v>763.86380009054596</v>
      </c>
      <c r="AA28" s="46">
        <v>6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2006011</v>
      </c>
      <c r="C29" s="69" t="s">
        <v>106</v>
      </c>
      <c r="D29" s="44">
        <v>75.400000000000006</v>
      </c>
      <c r="E29" s="43" t="s">
        <v>63</v>
      </c>
      <c r="F29" s="43" t="s">
        <v>108</v>
      </c>
      <c r="G29" s="45">
        <v>38896</v>
      </c>
      <c r="H29" s="46">
        <v>7</v>
      </c>
      <c r="I29" s="48" t="s">
        <v>157</v>
      </c>
      <c r="J29" s="48" t="s">
        <v>60</v>
      </c>
      <c r="K29" s="70">
        <v>98</v>
      </c>
      <c r="L29" s="70">
        <v>102</v>
      </c>
      <c r="M29" s="70">
        <v>105</v>
      </c>
      <c r="N29" s="70">
        <v>120</v>
      </c>
      <c r="O29" s="71">
        <v>125</v>
      </c>
      <c r="P29" s="71">
        <v>128</v>
      </c>
      <c r="Q29" s="50">
        <f>IF(MAX(K29:M29)&gt;0,IF(MAX(K29:M29)&lt;0,0,TRUNC(MAX(K29:M29)/1)*1),"")</f>
        <v>105</v>
      </c>
      <c r="R29" s="46">
        <f>IF(MAX(N29:P29)&gt;0,IF(MAX(N29:P29)&lt;0,0,TRUNC(MAX(N29:P29)/1)*1),"")</f>
        <v>128</v>
      </c>
      <c r="S29" s="46">
        <f>IF(Q29="","",IF(R29="","",IF(SUM(Q29:R29)=0,"",SUM(Q29:R29))))</f>
        <v>233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308.02660714370802</v>
      </c>
      <c r="U29" s="44" t="str">
        <f>IF(AF29=1,T29*AI29,"")</f>
        <v/>
      </c>
      <c r="V29" s="52">
        <f>IF('K4'!G27="","",'K4'!G27)</f>
        <v>9.32</v>
      </c>
      <c r="W29" s="52">
        <f>IF('K4'!K27="","",'K4'!K27)</f>
        <v>13.59</v>
      </c>
      <c r="X29" s="52">
        <f>IF('K4'!N27="","",'K4'!N27)</f>
        <v>6.24</v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45185</v>
      </c>
      <c r="AD29" s="55" t="str">
        <f>IF(ISNUMBER(FIND("M",E29)),"m",IF(ISNUMBER(FIND("K",E29)),"k"))</f>
        <v>m</v>
      </c>
      <c r="AE29" s="67">
        <f>IF(OR(G29="",AC29=""),0,(YEAR(AC29)-YEAR(G29)))</f>
        <v>17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b">
        <f>IF(AD29="m",AG29,IF(AD29="k",AH29,""))</f>
        <v>0</v>
      </c>
      <c r="AJ29" s="41">
        <f>IF(D29="","",IF(D29&gt;193.609,1,IF(D29&lt;32,10^(0.722762521*LOG10(32/193.609)^2),10^(0.722762521*LOG10(D29/193.609)^2))))</f>
        <v>1.3220026047458109</v>
      </c>
    </row>
    <row r="30" spans="1:36" ht="19.5" customHeight="1">
      <c r="A30" s="41"/>
      <c r="B30" s="59"/>
      <c r="C30" s="72"/>
      <c r="D30" s="44"/>
      <c r="E30" s="44"/>
      <c r="F30" s="53"/>
      <c r="G30" s="45"/>
      <c r="H30" s="46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369.63192857244962</v>
      </c>
      <c r="T30" s="239"/>
      <c r="U30" s="44"/>
      <c r="V30" s="44">
        <f>IF(V29="","",V29*20)</f>
        <v>186.4</v>
      </c>
      <c r="W30" s="44">
        <f>IF(W29="","",(W29*10)*AJ29)</f>
        <v>179.66015398495571</v>
      </c>
      <c r="X30" s="44">
        <f>IF(X29="","",IF((80+(8-ROUNDUP(X29,1))*40)&lt;0,0,80+(8-ROUNDUP(X29,1))*40))</f>
        <v>148</v>
      </c>
      <c r="Y30" s="51">
        <f>IF(SUM(V30,W30,X30)&gt;0,SUM(V30,W30,X30),"")</f>
        <v>514.06015398495572</v>
      </c>
      <c r="Z30" s="44">
        <f>IF(AE29&gt;34,(IF(OR(S30="",V30="",W30="",X30=""),"",SUM(S30,V30,W30,X30))*AI29),IF(OR(S30="",V30="",W30="",X30=""),"", SUM(S30,V30,W30,X30)))</f>
        <v>883.69208255740534</v>
      </c>
      <c r="AA30" s="46">
        <v>1</v>
      </c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>
        <v>2006008</v>
      </c>
      <c r="C31" s="69" t="s">
        <v>65</v>
      </c>
      <c r="D31" s="44">
        <v>68.069999999999993</v>
      </c>
      <c r="E31" s="43" t="s">
        <v>63</v>
      </c>
      <c r="F31" s="43" t="s">
        <v>108</v>
      </c>
      <c r="G31" s="45">
        <v>38922</v>
      </c>
      <c r="H31" s="46">
        <v>2</v>
      </c>
      <c r="I31" s="48" t="s">
        <v>158</v>
      </c>
      <c r="J31" s="48" t="s">
        <v>60</v>
      </c>
      <c r="K31" s="70">
        <v>85</v>
      </c>
      <c r="L31" s="70">
        <v>-89</v>
      </c>
      <c r="M31" s="70">
        <v>-89</v>
      </c>
      <c r="N31" s="70">
        <v>103</v>
      </c>
      <c r="O31" s="71">
        <v>-110</v>
      </c>
      <c r="P31" s="71">
        <v>-110</v>
      </c>
      <c r="Q31" s="50">
        <f>IF(MAX(K31:M31)&gt;0,IF(MAX(K31:M31)&lt;0,0,TRUNC(MAX(K31:M31)/1)*1),"")</f>
        <v>85</v>
      </c>
      <c r="R31" s="46">
        <f>IF(MAX(N31:P31)&gt;0,IF(MAX(N31:P31)&lt;0,0,TRUNC(MAX(N31:P31)/1)*1),"")</f>
        <v>103</v>
      </c>
      <c r="S31" s="46">
        <f>IF(Q31="","",IF(R31="","",IF(SUM(Q31:R31)=0,"",SUM(Q31:R31))))</f>
        <v>188</v>
      </c>
      <c r="T31" s="51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>264.91768119224514</v>
      </c>
      <c r="U31" s="44" t="str">
        <f>IF(AF31=1,T31*AI31,"")</f>
        <v/>
      </c>
      <c r="V31" s="52">
        <f>IF('K4'!G29="","",'K4'!G29)</f>
        <v>8.0399999999999991</v>
      </c>
      <c r="W31" s="52">
        <f>IF('K4'!K29="","",'K4'!K29)</f>
        <v>12.34</v>
      </c>
      <c r="X31" s="52">
        <f>IF('K4'!N29="","",'K4'!N29)</f>
        <v>6.15</v>
      </c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45185</v>
      </c>
      <c r="AD31" s="55" t="str">
        <f>IF(ISNUMBER(FIND("M",E31)),"m",IF(ISNUMBER(FIND("K",E31)),"k"))</f>
        <v>m</v>
      </c>
      <c r="AE31" s="67">
        <f>IF(OR(G31="",AC31=""),0,(YEAR(AC31)-YEAR(G31)))</f>
        <v>17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b">
        <f>IF(AD31="m",AG31,IF(AD31="k",AH31,""))</f>
        <v>0</v>
      </c>
      <c r="AJ31" s="41">
        <f>IF(D31="","",IF(D31&gt;193.609,1,IF(D31&lt;32,10^(0.722762521*LOG10(32/193.609)^2),10^(0.722762521*LOG10(D31/193.609)^2))))</f>
        <v>1.4091366007490371</v>
      </c>
    </row>
    <row r="32" spans="1:36" ht="19.5" customHeight="1">
      <c r="A32" s="41"/>
      <c r="B32" s="59"/>
      <c r="C32" s="72"/>
      <c r="D32" s="44"/>
      <c r="E32" s="44"/>
      <c r="F32" s="53"/>
      <c r="G32" s="45"/>
      <c r="H32" s="46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>
        <f>IF(T31="","",T31*1.2)</f>
        <v>317.90121743069415</v>
      </c>
      <c r="T32" s="239"/>
      <c r="U32" s="44"/>
      <c r="V32" s="44">
        <f>IF(V31="","",V31*20)</f>
        <v>160.79999999999998</v>
      </c>
      <c r="W32" s="44">
        <f>IF(W31="","",(W31*10)*AJ31)</f>
        <v>173.8874565324312</v>
      </c>
      <c r="X32" s="44">
        <f>IF(X31="","",IF((80+(8-ROUNDUP(X31,1))*40)&lt;0,0,80+(8-ROUNDUP(X31,1))*40))</f>
        <v>152.00000000000003</v>
      </c>
      <c r="Y32" s="51">
        <f>IF(SUM(V32,W32,X32)&gt;0,SUM(V32,W32,X32),"")</f>
        <v>486.68745653243116</v>
      </c>
      <c r="Z32" s="44">
        <f>IF(AE31&gt;34,(IF(OR(S32="",V32="",W32="",X32=""),"",SUM(S32,V32,W32,X32))*AI31),IF(OR(S32="",V32="",W32="",X32=""),"", SUM(S32,V32,W32,X32)))</f>
        <v>804.5886739631253</v>
      </c>
      <c r="AA32" s="46">
        <v>4</v>
      </c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9.5" customHeight="1">
      <c r="A33" s="41"/>
      <c r="B33" s="42">
        <v>2006023</v>
      </c>
      <c r="C33" s="69" t="s">
        <v>127</v>
      </c>
      <c r="D33" s="44">
        <v>86.23</v>
      </c>
      <c r="E33" s="43" t="s">
        <v>63</v>
      </c>
      <c r="F33" s="43" t="s">
        <v>108</v>
      </c>
      <c r="G33" s="45">
        <v>38769</v>
      </c>
      <c r="H33" s="46">
        <v>12</v>
      </c>
      <c r="I33" s="48" t="s">
        <v>159</v>
      </c>
      <c r="J33" s="48" t="s">
        <v>60</v>
      </c>
      <c r="K33" s="70">
        <v>67</v>
      </c>
      <c r="L33" s="70">
        <v>69</v>
      </c>
      <c r="M33" s="70">
        <v>71</v>
      </c>
      <c r="N33" s="70">
        <v>81</v>
      </c>
      <c r="O33" s="71">
        <v>-85</v>
      </c>
      <c r="P33" s="71">
        <v>-87</v>
      </c>
      <c r="Q33" s="50">
        <f>IF(MAX(K33:M33)&gt;0,IF(MAX(K33:M33)&lt;0,0,TRUNC(MAX(K33:M33)/1)*1),"")</f>
        <v>71</v>
      </c>
      <c r="R33" s="46">
        <f>IF(MAX(N33:P33)&gt;0,IF(MAX(N33:P33)&lt;0,0,TRUNC(MAX(N33:P33)/1)*1),"")</f>
        <v>81</v>
      </c>
      <c r="S33" s="46">
        <f>IF(Q33="","",IF(R33="","",IF(SUM(Q33:R33)=0,"",SUM(Q33:R33))))</f>
        <v>152</v>
      </c>
      <c r="T33" s="51">
        <f>IF(S33="","",IF(D33="","",IF((AD33="k"),IF(D33&gt;153.757,S33,IF(D33&lt;28,10^(0.0787004341*LOG10(28/153.757)^2)*S33,10^(0.787004341*LOG10(D33/153.757)^2)*S33)),IF(D33&gt;193.609,S33,IF(D33&lt;32,10^(0.722762523*LOG10(32/193.609)^2)*S33,10^(0.722762523*LOG10(D33/193.609)^2)*S33)))))</f>
        <v>186.64839269900531</v>
      </c>
      <c r="U33" s="44" t="str">
        <f>IF(AF33=1,T33*AI33,"")</f>
        <v/>
      </c>
      <c r="V33" s="52">
        <f>IF('K4'!G31="","",'K4'!G31)</f>
        <v>5.5</v>
      </c>
      <c r="W33" s="52">
        <f>IF('K4'!K31="","",'K4'!K31)</f>
        <v>8.08</v>
      </c>
      <c r="X33" s="52">
        <f>IF('K4'!N31="","",'K4'!N31)</f>
        <v>7.58</v>
      </c>
      <c r="Y33" s="51"/>
      <c r="Z33" s="44" t="str">
        <f>IF(AE33&gt;34,(IF(OR(S34="",V34="",W34="",X34=""),"",SUM(S34,V34,W34,X34))*AI33),IF(OR(S34="",V34="",W34="",X34=""),"",""))</f>
        <v/>
      </c>
      <c r="AA33" s="46"/>
      <c r="AB33" s="53"/>
      <c r="AC33" s="61">
        <f>U5</f>
        <v>45185</v>
      </c>
      <c r="AD33" s="55" t="str">
        <f>IF(ISNUMBER(FIND("M",E33)),"m",IF(ISNUMBER(FIND("K",E33)),"k"))</f>
        <v>m</v>
      </c>
      <c r="AE33" s="67">
        <f>IF(OR(G33="",AC33=""),0,(YEAR(AC33)-YEAR(G33)))</f>
        <v>17</v>
      </c>
      <c r="AF33" s="57">
        <f>IF(AE33&gt;34,1,0)</f>
        <v>0</v>
      </c>
      <c r="AG33" s="41" t="b">
        <f>IF(AF33=1,LOOKUP(AE33,'Meltzer-Faber'!A13:A73,'Meltzer-Faber'!B13:B73))</f>
        <v>0</v>
      </c>
      <c r="AH33" s="58" t="b">
        <f>IF(AF33=1,LOOKUP(AE33,'Meltzer-Faber'!A13:A73,'Meltzer-Faber'!C13:C73))</f>
        <v>0</v>
      </c>
      <c r="AI33" s="58" t="b">
        <f>IF(AD33="m",AG33,IF(AD33="k",AH33,""))</f>
        <v>0</v>
      </c>
      <c r="AJ33" s="41">
        <f>IF(D33="","",IF(D33&gt;193.609,1,IF(D33&lt;32,10^(0.722762521*LOG10(32/193.609)^2),10^(0.722762521*LOG10(D33/193.609)^2))))</f>
        <v>1.2279499512693877</v>
      </c>
    </row>
    <row r="34" spans="1:36" ht="19.5" customHeight="1">
      <c r="A34" s="41"/>
      <c r="B34" s="59"/>
      <c r="C34" s="72"/>
      <c r="D34" s="44"/>
      <c r="E34" s="44"/>
      <c r="F34" s="53"/>
      <c r="G34" s="45"/>
      <c r="H34" s="46"/>
      <c r="I34" s="48"/>
      <c r="J34" s="48"/>
      <c r="K34" s="237"/>
      <c r="L34" s="238"/>
      <c r="M34" s="239"/>
      <c r="N34" s="237"/>
      <c r="O34" s="238"/>
      <c r="P34" s="239"/>
      <c r="Q34" s="60"/>
      <c r="R34" s="44"/>
      <c r="S34" s="240">
        <f>IF(T33="","",T33*1.2)</f>
        <v>223.97807123880636</v>
      </c>
      <c r="T34" s="239"/>
      <c r="U34" s="44"/>
      <c r="V34" s="44">
        <f>IF(V33="","",V33*20)</f>
        <v>110</v>
      </c>
      <c r="W34" s="44">
        <f>IF(W33="","",(W33*10)*AJ33)</f>
        <v>99.218356062566514</v>
      </c>
      <c r="X34" s="44">
        <f>IF(X33="","",IF((80+(8-ROUNDUP(X33,1))*40)&lt;0,0,80+(8-ROUNDUP(X33,1))*40))</f>
        <v>96.000000000000014</v>
      </c>
      <c r="Y34" s="51">
        <f>IF(SUM(V34,W34,X34)&gt;0,SUM(V34,W34,X34),"")</f>
        <v>305.2183560625665</v>
      </c>
      <c r="Z34" s="44">
        <f>IF(AE33&gt;34,(IF(OR(S34="",V34="",W34="",X34=""),"",SUM(S34,V34,W34,X34))*AI33),IF(OR(S34="",V34="",W34="",X34=""),"", SUM(S34,V34,W34,X34)))</f>
        <v>529.19642730137286</v>
      </c>
      <c r="AA34" s="46">
        <v>12</v>
      </c>
      <c r="AB34" s="53"/>
      <c r="AC34" s="61"/>
      <c r="AD34" s="2"/>
      <c r="AE34" s="56"/>
      <c r="AF34" s="57"/>
      <c r="AG34" s="41"/>
      <c r="AH34" s="58"/>
      <c r="AI34" s="58"/>
      <c r="AJ34" s="41"/>
    </row>
    <row r="35" spans="1:36" ht="19.5" customHeight="1">
      <c r="A35" s="41"/>
      <c r="B35" s="42">
        <v>2006026</v>
      </c>
      <c r="C35" s="69" t="s">
        <v>160</v>
      </c>
      <c r="D35" s="44">
        <v>91.45</v>
      </c>
      <c r="E35" s="43" t="s">
        <v>63</v>
      </c>
      <c r="F35" s="43" t="s">
        <v>108</v>
      </c>
      <c r="G35" s="45">
        <v>38951</v>
      </c>
      <c r="H35" s="46">
        <v>13</v>
      </c>
      <c r="I35" s="48" t="s">
        <v>161</v>
      </c>
      <c r="J35" s="48" t="s">
        <v>60</v>
      </c>
      <c r="K35" s="70">
        <v>80</v>
      </c>
      <c r="L35" s="70">
        <v>85</v>
      </c>
      <c r="M35" s="70">
        <v>-90</v>
      </c>
      <c r="N35" s="70">
        <v>92</v>
      </c>
      <c r="O35" s="71">
        <v>-96</v>
      </c>
      <c r="P35" s="71">
        <v>100</v>
      </c>
      <c r="Q35" s="50">
        <f>IF(MAX(K35:M35)&gt;0,IF(MAX(K35:M35)&lt;0,0,TRUNC(MAX(K35:M35)/1)*1),"")</f>
        <v>85</v>
      </c>
      <c r="R35" s="46">
        <f>IF(MAX(N35:P35)&gt;0,IF(MAX(N35:P35)&lt;0,0,TRUNC(MAX(N35:P35)/1)*1),"")</f>
        <v>100</v>
      </c>
      <c r="S35" s="46">
        <f>IF(Q35="","",IF(R35="","",IF(SUM(Q35:R35)=0,"",SUM(Q35:R35))))</f>
        <v>185</v>
      </c>
      <c r="T35" s="51">
        <f>IF(S35="","",IF(D35="","",IF((AD35="k"),IF(D35&gt;153.757,S35,IF(D35&lt;28,10^(0.0787004341*LOG10(28/153.757)^2)*S35,10^(0.787004341*LOG10(D35/153.757)^2)*S35)),IF(D35&gt;193.609,S35,IF(D35&lt;32,10^(0.722762523*LOG10(32/193.609)^2)*S35,10^(0.722762523*LOG10(D35/193.609)^2)*S35)))))</f>
        <v>220.73054067273486</v>
      </c>
      <c r="U35" s="44" t="str">
        <f>IF(AF35=1,T35*AI35,"")</f>
        <v/>
      </c>
      <c r="V35" s="52">
        <f>IF('K4'!G33="","",'K4'!G33)</f>
        <v>7.49</v>
      </c>
      <c r="W35" s="52">
        <f>IF('K4'!K33="","",'K4'!K33)</f>
        <v>10.37</v>
      </c>
      <c r="X35" s="52">
        <f>IF('K4'!N33="","",'K4'!N33)</f>
        <v>6.79</v>
      </c>
      <c r="Y35" s="51"/>
      <c r="Z35" s="44" t="str">
        <f>IF(AE35&gt;34,(IF(OR(S36="",V36="",W36="",X36=""),"",SUM(S36,V36,W36,X36))*AI35),IF(OR(S36="",V36="",W36="",X36=""),"",""))</f>
        <v/>
      </c>
      <c r="AA35" s="46"/>
      <c r="AB35" s="53"/>
      <c r="AC35" s="61">
        <f>U5</f>
        <v>45185</v>
      </c>
      <c r="AD35" s="55" t="str">
        <f>IF(ISNUMBER(FIND("M",E35)),"m",IF(ISNUMBER(FIND("K",E35)),"k"))</f>
        <v>m</v>
      </c>
      <c r="AE35" s="67">
        <f>IF(OR(G35="",AC35=""),0,(YEAR(AC35)-YEAR(G35)))</f>
        <v>17</v>
      </c>
      <c r="AF35" s="57">
        <f>IF(AE35&gt;34,1,0)</f>
        <v>0</v>
      </c>
      <c r="AG35" s="41" t="b">
        <f>IF(AF35=1,LOOKUP(AE35,'Meltzer-Faber'!A15:A75,'Meltzer-Faber'!B15:B75))</f>
        <v>0</v>
      </c>
      <c r="AH35" s="58" t="b">
        <f>IF(AF35=1,LOOKUP(AE35,'Meltzer-Faber'!A15:A75,'Meltzer-Faber'!C15:C75))</f>
        <v>0</v>
      </c>
      <c r="AI35" s="58" t="b">
        <f>IF(AD35="m",AG35,IF(AD35="k",AH35,""))</f>
        <v>0</v>
      </c>
      <c r="AJ35" s="41">
        <f>IF(D35="","",IF(D35&gt;193.609,1,IF(D35&lt;32,10^(0.722762521*LOG10(32/193.609)^2),10^(0.722762521*LOG10(D35/193.609)^2))))</f>
        <v>1.1931380571074386</v>
      </c>
    </row>
    <row r="36" spans="1:36" ht="19.5" customHeight="1">
      <c r="A36" s="41"/>
      <c r="B36" s="59"/>
      <c r="C36" s="72"/>
      <c r="D36" s="44"/>
      <c r="E36" s="44"/>
      <c r="F36" s="53"/>
      <c r="G36" s="45"/>
      <c r="H36" s="46"/>
      <c r="I36" s="48"/>
      <c r="J36" s="48"/>
      <c r="K36" s="237"/>
      <c r="L36" s="238"/>
      <c r="M36" s="239"/>
      <c r="N36" s="237"/>
      <c r="O36" s="238"/>
      <c r="P36" s="239"/>
      <c r="Q36" s="60"/>
      <c r="R36" s="44"/>
      <c r="S36" s="240">
        <f>IF(T35="","",T35*1.2)</f>
        <v>264.87664880728181</v>
      </c>
      <c r="T36" s="239"/>
      <c r="U36" s="44"/>
      <c r="V36" s="44">
        <f>IF(V35="","",V35*20)</f>
        <v>149.80000000000001</v>
      </c>
      <c r="W36" s="44">
        <f>IF(W35="","",(W35*10)*AJ35)</f>
        <v>123.72841652204137</v>
      </c>
      <c r="X36" s="44">
        <f>IF(X35="","",IF((80+(8-ROUNDUP(X35,1))*40)&lt;0,0,80+(8-ROUNDUP(X35,1))*40))</f>
        <v>128</v>
      </c>
      <c r="Y36" s="51">
        <f>IF(SUM(V36,W36,X36)&gt;0,SUM(V36,W36,X36),"")</f>
        <v>401.52841652204137</v>
      </c>
      <c r="Z36" s="44">
        <f>IF(AE35&gt;34,(IF(OR(S36="",V36="",W36="",X36=""),"",SUM(S36,V36,W36,X36))*AI35),IF(OR(S36="",V36="",W36="",X36=""),"", SUM(S36,V36,W36,X36)))</f>
        <v>666.40506532932318</v>
      </c>
      <c r="AA36" s="46">
        <v>11</v>
      </c>
      <c r="AB36" s="53"/>
      <c r="AC36" s="61"/>
      <c r="AD36" s="2"/>
      <c r="AE36" s="56"/>
      <c r="AF36" s="57"/>
      <c r="AG36" s="41"/>
      <c r="AH36" s="58"/>
      <c r="AI36" s="58"/>
      <c r="AJ36" s="41"/>
    </row>
    <row r="37" spans="1:36" ht="19.5" customHeight="1">
      <c r="A37" s="41"/>
      <c r="B37" s="42">
        <v>2005008</v>
      </c>
      <c r="C37" s="69" t="s">
        <v>65</v>
      </c>
      <c r="D37" s="44">
        <v>71.5</v>
      </c>
      <c r="E37" s="43" t="s">
        <v>145</v>
      </c>
      <c r="F37" s="43" t="s">
        <v>108</v>
      </c>
      <c r="G37" s="45">
        <v>38415</v>
      </c>
      <c r="H37" s="46">
        <v>5</v>
      </c>
      <c r="I37" s="48" t="s">
        <v>162</v>
      </c>
      <c r="J37" s="48" t="s">
        <v>68</v>
      </c>
      <c r="K37" s="70">
        <v>90</v>
      </c>
      <c r="L37" s="70">
        <v>96</v>
      </c>
      <c r="M37" s="70">
        <v>-100</v>
      </c>
      <c r="N37" s="70">
        <v>-115</v>
      </c>
      <c r="O37" s="71">
        <v>118</v>
      </c>
      <c r="P37" s="71" t="s">
        <v>153</v>
      </c>
      <c r="Q37" s="50">
        <f>IF(MAX(K37:M37)&gt;0,IF(MAX(K37:M37)&lt;0,0,TRUNC(MAX(K37:M37)/1)*1),"")</f>
        <v>96</v>
      </c>
      <c r="R37" s="46">
        <f>IF(MAX(N37:P37)&gt;0,IF(MAX(N37:P37)&lt;0,0,TRUNC(MAX(N37:P37)/1)*1),"")</f>
        <v>118</v>
      </c>
      <c r="S37" s="46">
        <f>IF(Q37="","",IF(R37="","",IF(SUM(Q37:R37)=0,"",SUM(Q37:R37))))</f>
        <v>214</v>
      </c>
      <c r="T37" s="51">
        <f>IF(S37="","",IF(D37="","",IF((AD37="k"),IF(D37&gt;153.757,S37,IF(D37&lt;28,10^(0.0787004341*LOG10(28/153.757)^2)*S37,10^(0.787004341*LOG10(D37/153.757)^2)*S37)),IF(D37&gt;193.609,S37,IF(D37&lt;32,10^(0.722762523*LOG10(32/193.609)^2)*S37,10^(0.722762523*LOG10(D37/193.609)^2)*S37)))))</f>
        <v>292.20372030741157</v>
      </c>
      <c r="U37" s="44" t="str">
        <f>IF(AF37=1,T37*AI37,"")</f>
        <v/>
      </c>
      <c r="V37" s="52">
        <f>IF('K4'!G35="","",'K4'!G35)</f>
        <v>9.49</v>
      </c>
      <c r="W37" s="52">
        <f>IF('K4'!K35="","",'K4'!K35)</f>
        <v>9.83</v>
      </c>
      <c r="X37" s="52">
        <f>IF('K4'!N35="","",'K4'!N35)</f>
        <v>6.16</v>
      </c>
      <c r="Y37" s="51"/>
      <c r="Z37" s="44" t="str">
        <f>IF(AE37&gt;34,(IF(OR(S38="",V38="",W38="",X38=""),"",SUM(S38,V38,W38,X38))*AI37),IF(OR(S38="",V38="",W38="",X38=""),"",""))</f>
        <v/>
      </c>
      <c r="AA37" s="46"/>
      <c r="AB37" s="53"/>
      <c r="AC37" s="61">
        <f>U5</f>
        <v>45185</v>
      </c>
      <c r="AD37" s="55" t="str">
        <f>IF(ISNUMBER(FIND("M",E37)),"m",IF(ISNUMBER(FIND("K",E37)),"k"))</f>
        <v>m</v>
      </c>
      <c r="AE37" s="67">
        <f>IF(OR(G37="",AC37=""),0,(YEAR(AC37)-YEAR(G37)))</f>
        <v>18</v>
      </c>
      <c r="AF37" s="57">
        <f>IF(AE37&gt;34,1,0)</f>
        <v>0</v>
      </c>
      <c r="AG37" s="41" t="b">
        <f>IF(AF37=1,LOOKUP(AE37,'Meltzer-Faber'!A17:A77,'Meltzer-Faber'!B17:B77))</f>
        <v>0</v>
      </c>
      <c r="AH37" s="58" t="b">
        <f>IF(AF37=1,LOOKUP(AE37,'Meltzer-Faber'!A17:A77,'Meltzer-Faber'!C17:C77))</f>
        <v>0</v>
      </c>
      <c r="AI37" s="58" t="b">
        <f>IF(AD37="m",AG37,IF(AD37="k",AH37,""))</f>
        <v>0</v>
      </c>
      <c r="AJ37" s="41">
        <f>IF(D37="","",IF(D37&gt;193.609,1,IF(D37&lt;32,10^(0.722762521*LOG10(32/193.609)^2),10^(0.722762521*LOG10(D37/193.609)^2))))</f>
        <v>1.3654379441848625</v>
      </c>
    </row>
    <row r="38" spans="1:36" ht="19.5" customHeight="1">
      <c r="A38" s="41"/>
      <c r="B38" s="59"/>
      <c r="C38" s="73"/>
      <c r="D38" s="44"/>
      <c r="E38" s="53"/>
      <c r="F38" s="53"/>
      <c r="G38" s="74"/>
      <c r="H38" s="75"/>
      <c r="I38" s="48"/>
      <c r="J38" s="48"/>
      <c r="K38" s="237"/>
      <c r="L38" s="238"/>
      <c r="M38" s="239"/>
      <c r="N38" s="237"/>
      <c r="O38" s="238"/>
      <c r="P38" s="239"/>
      <c r="Q38" s="60"/>
      <c r="R38" s="44"/>
      <c r="S38" s="240">
        <f>IF(T37="","",T37*1.2)</f>
        <v>350.64446436889386</v>
      </c>
      <c r="T38" s="239"/>
      <c r="U38" s="44"/>
      <c r="V38" s="44">
        <f>IF(V37="","",V37*20)</f>
        <v>189.8</v>
      </c>
      <c r="W38" s="44">
        <f>IF(W37="","",(W37*10)*AJ37)</f>
        <v>134.22254991337198</v>
      </c>
      <c r="X38" s="44">
        <f>IF(X37="","",IF((80+(8-ROUNDUP(X37,1))*40)&lt;0,0,80+(8-ROUNDUP(X37,1))*40))</f>
        <v>152.00000000000003</v>
      </c>
      <c r="Y38" s="51">
        <f>IF(SUM(V38,W38,X38)&gt;0,SUM(V38,W38,X38),"")</f>
        <v>476.02254991337202</v>
      </c>
      <c r="Z38" s="44">
        <f>IF(AE37&gt;34,(IF(OR(S38="",V38="",W38="",X38=""),"",SUM(S38,V38,W38,X38))*AI37),IF(OR(S38="",V38="",W38="",X38=""),"", SUM(S38,V38,W38,X38)))</f>
        <v>826.66701428226588</v>
      </c>
      <c r="AA38" s="46">
        <v>3</v>
      </c>
      <c r="AB38" s="53"/>
      <c r="AC38" s="61"/>
      <c r="AD38" s="2"/>
      <c r="AE38" s="56"/>
      <c r="AF38" s="57"/>
      <c r="AG38" s="41"/>
      <c r="AH38" s="58"/>
      <c r="AI38" s="58"/>
      <c r="AJ38" s="41"/>
    </row>
    <row r="39" spans="1:36" ht="21" customHeight="1">
      <c r="A39" s="77"/>
      <c r="B39" s="77"/>
      <c r="C39" s="77"/>
      <c r="D39" s="78"/>
      <c r="E39" s="79"/>
      <c r="F39" s="79"/>
      <c r="G39" s="79"/>
      <c r="H39" s="80"/>
      <c r="I39" s="77"/>
      <c r="J39" s="77"/>
      <c r="K39" s="81"/>
      <c r="L39" s="82"/>
      <c r="M39" s="81"/>
      <c r="N39" s="81"/>
      <c r="O39" s="81"/>
      <c r="P39" s="81"/>
      <c r="Q39" s="79"/>
      <c r="R39" s="79"/>
      <c r="S39" s="79"/>
      <c r="T39" s="83"/>
      <c r="U39" s="83"/>
      <c r="V39" s="83"/>
      <c r="W39" s="83"/>
      <c r="X39" s="83"/>
      <c r="Y39" s="83"/>
      <c r="Z39" s="83"/>
      <c r="AA39" s="83"/>
      <c r="AB39" s="83"/>
      <c r="AC39" s="2"/>
      <c r="AD39" s="84"/>
      <c r="AE39" s="85"/>
      <c r="AF39" s="57"/>
      <c r="AG39" s="77"/>
      <c r="AH39" s="80"/>
      <c r="AI39" s="80"/>
      <c r="AJ39" s="77"/>
    </row>
    <row r="40" spans="1:36" ht="22.5" customHeight="1">
      <c r="A40" s="4"/>
      <c r="B40" s="222" t="s">
        <v>70</v>
      </c>
      <c r="C40" s="223"/>
      <c r="D40" s="86" t="s">
        <v>14</v>
      </c>
      <c r="E40" s="222" t="s">
        <v>21</v>
      </c>
      <c r="F40" s="241"/>
      <c r="G40" s="241"/>
      <c r="H40" s="223"/>
      <c r="I40" s="87" t="s">
        <v>71</v>
      </c>
      <c r="J40" s="88"/>
      <c r="K40" s="222" t="s">
        <v>70</v>
      </c>
      <c r="L40" s="241"/>
      <c r="M40" s="223"/>
      <c r="N40" s="89" t="s">
        <v>14</v>
      </c>
      <c r="O40" s="242" t="s">
        <v>21</v>
      </c>
      <c r="P40" s="241"/>
      <c r="Q40" s="241"/>
      <c r="R40" s="223"/>
      <c r="S40" s="242" t="s">
        <v>71</v>
      </c>
      <c r="T40" s="223"/>
      <c r="U40" s="1"/>
      <c r="V40" s="1"/>
      <c r="W40" s="1"/>
      <c r="X40" s="1"/>
      <c r="Y40" s="1"/>
      <c r="Z40" s="1"/>
      <c r="AA40" s="1"/>
      <c r="AB40" s="1"/>
      <c r="AC40" s="4"/>
      <c r="AD40" s="4"/>
      <c r="AE40" s="4"/>
      <c r="AF40" s="2"/>
      <c r="AG40" s="4"/>
      <c r="AH40" s="90"/>
      <c r="AI40" s="90"/>
      <c r="AJ40" s="4"/>
    </row>
    <row r="41" spans="1:36" ht="19.5" customHeight="1">
      <c r="A41" s="9"/>
      <c r="B41" s="224" t="s">
        <v>72</v>
      </c>
      <c r="C41" s="225"/>
      <c r="D41" s="91">
        <v>1979002</v>
      </c>
      <c r="E41" s="226" t="s">
        <v>73</v>
      </c>
      <c r="F41" s="227"/>
      <c r="G41" s="227"/>
      <c r="H41" s="225"/>
      <c r="I41" s="92" t="s">
        <v>74</v>
      </c>
      <c r="J41" s="18"/>
      <c r="K41" s="224" t="s">
        <v>75</v>
      </c>
      <c r="L41" s="227"/>
      <c r="M41" s="225"/>
      <c r="N41" s="93">
        <v>1952001</v>
      </c>
      <c r="O41" s="228" t="s">
        <v>118</v>
      </c>
      <c r="P41" s="227"/>
      <c r="Q41" s="227"/>
      <c r="R41" s="225"/>
      <c r="S41" s="228" t="s">
        <v>7</v>
      </c>
      <c r="T41" s="22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"/>
      <c r="AG41" s="9"/>
      <c r="AH41" s="16"/>
      <c r="AI41" s="16"/>
      <c r="AJ41" s="9"/>
    </row>
    <row r="42" spans="1:36" ht="21" customHeight="1">
      <c r="A42" s="9"/>
      <c r="B42" s="230" t="s">
        <v>77</v>
      </c>
      <c r="C42" s="231"/>
      <c r="D42" s="94">
        <v>1999001</v>
      </c>
      <c r="E42" s="246" t="s">
        <v>119</v>
      </c>
      <c r="F42" s="243"/>
      <c r="G42" s="243"/>
      <c r="H42" s="231"/>
      <c r="I42" s="95" t="s">
        <v>7</v>
      </c>
      <c r="J42" s="18"/>
      <c r="K42" s="230" t="s">
        <v>80</v>
      </c>
      <c r="L42" s="243"/>
      <c r="M42" s="231"/>
      <c r="N42" s="96">
        <v>1973001</v>
      </c>
      <c r="O42" s="232" t="s">
        <v>120</v>
      </c>
      <c r="P42" s="243"/>
      <c r="Q42" s="243"/>
      <c r="R42" s="231"/>
      <c r="S42" s="232" t="s">
        <v>57</v>
      </c>
      <c r="T42" s="233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6"/>
      <c r="AI42" s="16"/>
      <c r="AJ42" s="9"/>
    </row>
    <row r="43" spans="1:36" ht="18.75" customHeight="1">
      <c r="A43" s="9"/>
      <c r="B43" s="230" t="s">
        <v>77</v>
      </c>
      <c r="C43" s="231"/>
      <c r="D43" s="94">
        <v>1993011</v>
      </c>
      <c r="E43" s="246" t="s">
        <v>163</v>
      </c>
      <c r="F43" s="243"/>
      <c r="G43" s="243"/>
      <c r="H43" s="231"/>
      <c r="I43" s="95" t="s">
        <v>100</v>
      </c>
      <c r="J43" s="18"/>
      <c r="K43" s="230" t="s">
        <v>80</v>
      </c>
      <c r="L43" s="243"/>
      <c r="M43" s="231"/>
      <c r="N43" s="96">
        <v>1961001</v>
      </c>
      <c r="O43" s="232" t="s">
        <v>122</v>
      </c>
      <c r="P43" s="243"/>
      <c r="Q43" s="243"/>
      <c r="R43" s="231"/>
      <c r="S43" s="232" t="s">
        <v>57</v>
      </c>
      <c r="T43" s="233"/>
      <c r="U43" s="9"/>
      <c r="V43" s="9" t="s">
        <v>84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6"/>
      <c r="AI43" s="16"/>
      <c r="AJ43" s="9"/>
    </row>
    <row r="44" spans="1:36" ht="21" customHeight="1">
      <c r="A44" s="9"/>
      <c r="B44" s="230" t="s">
        <v>77</v>
      </c>
      <c r="C44" s="231"/>
      <c r="D44" s="94">
        <v>1956004</v>
      </c>
      <c r="E44" s="246" t="s">
        <v>121</v>
      </c>
      <c r="F44" s="243"/>
      <c r="G44" s="243"/>
      <c r="H44" s="231"/>
      <c r="I44" s="95" t="s">
        <v>7</v>
      </c>
      <c r="J44" s="18"/>
      <c r="K44" s="230" t="s">
        <v>80</v>
      </c>
      <c r="L44" s="243"/>
      <c r="M44" s="231"/>
      <c r="N44" s="96">
        <v>1954001</v>
      </c>
      <c r="O44" s="232" t="s">
        <v>124</v>
      </c>
      <c r="P44" s="243"/>
      <c r="Q44" s="243"/>
      <c r="R44" s="231"/>
      <c r="S44" s="232" t="s">
        <v>62</v>
      </c>
      <c r="T44" s="233"/>
      <c r="U44" s="9"/>
      <c r="V44" s="9"/>
      <c r="W44" s="9"/>
      <c r="X44" s="9"/>
      <c r="Y44" s="9"/>
      <c r="Z44" s="9"/>
      <c r="AA44" s="9"/>
      <c r="AB44" s="9"/>
      <c r="AC44" s="9"/>
      <c r="AD44" s="9" t="s">
        <v>69</v>
      </c>
      <c r="AE44" s="9"/>
      <c r="AF44" s="9"/>
      <c r="AG44" s="9"/>
      <c r="AH44" s="16"/>
      <c r="AI44" s="16"/>
      <c r="AJ44" s="9"/>
    </row>
    <row r="45" spans="1:36" ht="19.5" customHeight="1">
      <c r="A45" s="9"/>
      <c r="B45" s="230" t="s">
        <v>89</v>
      </c>
      <c r="C45" s="231"/>
      <c r="D45" s="94">
        <v>1968001</v>
      </c>
      <c r="E45" s="246" t="s">
        <v>125</v>
      </c>
      <c r="F45" s="243"/>
      <c r="G45" s="243"/>
      <c r="H45" s="231"/>
      <c r="I45" s="95" t="s">
        <v>57</v>
      </c>
      <c r="J45" s="18"/>
      <c r="K45" s="230" t="s">
        <v>91</v>
      </c>
      <c r="L45" s="243"/>
      <c r="M45" s="231"/>
      <c r="N45" s="96">
        <v>1984002</v>
      </c>
      <c r="O45" s="232" t="s">
        <v>92</v>
      </c>
      <c r="P45" s="243"/>
      <c r="Q45" s="243"/>
      <c r="R45" s="231"/>
      <c r="S45" s="232" t="s">
        <v>79</v>
      </c>
      <c r="T45" s="23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6"/>
      <c r="AI45" s="16"/>
      <c r="AJ45" s="9"/>
    </row>
    <row r="46" spans="1:36" ht="18.75" customHeight="1">
      <c r="A46" s="4"/>
      <c r="B46" s="230"/>
      <c r="C46" s="231"/>
      <c r="D46" s="94"/>
      <c r="E46" s="247"/>
      <c r="F46" s="243"/>
      <c r="G46" s="243"/>
      <c r="H46" s="231"/>
      <c r="I46" s="95"/>
      <c r="J46" s="4"/>
      <c r="K46" s="230" t="s">
        <v>91</v>
      </c>
      <c r="L46" s="243"/>
      <c r="M46" s="231"/>
      <c r="N46" s="96">
        <v>1999004</v>
      </c>
      <c r="O46" s="232" t="s">
        <v>93</v>
      </c>
      <c r="P46" s="243"/>
      <c r="Q46" s="243"/>
      <c r="R46" s="231"/>
      <c r="S46" s="232" t="s">
        <v>7</v>
      </c>
      <c r="T46" s="23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9.5" customHeight="1">
      <c r="A47" s="4"/>
      <c r="B47" s="230"/>
      <c r="C47" s="231"/>
      <c r="D47" s="94"/>
      <c r="E47" s="247"/>
      <c r="F47" s="243"/>
      <c r="G47" s="243"/>
      <c r="H47" s="231"/>
      <c r="I47" s="95"/>
      <c r="J47" s="4"/>
      <c r="K47" s="230" t="s">
        <v>91</v>
      </c>
      <c r="L47" s="243"/>
      <c r="M47" s="231"/>
      <c r="N47" s="96">
        <v>1994029</v>
      </c>
      <c r="O47" s="232" t="s">
        <v>94</v>
      </c>
      <c r="P47" s="243"/>
      <c r="Q47" s="243"/>
      <c r="R47" s="231"/>
      <c r="S47" s="232" t="s">
        <v>7</v>
      </c>
      <c r="T47" s="23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5"/>
      <c r="AJ47" s="4"/>
    </row>
    <row r="48" spans="1:36" ht="19.5" customHeight="1">
      <c r="A48" s="4"/>
      <c r="B48" s="248"/>
      <c r="C48" s="250"/>
      <c r="D48" s="97"/>
      <c r="E48" s="254"/>
      <c r="F48" s="249"/>
      <c r="G48" s="249"/>
      <c r="H48" s="250"/>
      <c r="I48" s="98"/>
      <c r="J48" s="4"/>
      <c r="K48" s="248"/>
      <c r="L48" s="249"/>
      <c r="M48" s="250"/>
      <c r="N48" s="99"/>
      <c r="O48" s="255"/>
      <c r="P48" s="249"/>
      <c r="Q48" s="249"/>
      <c r="R48" s="250"/>
      <c r="S48" s="255"/>
      <c r="T48" s="25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5"/>
      <c r="AJ48" s="4"/>
    </row>
    <row r="49" spans="1:36" ht="18.75" customHeight="1">
      <c r="A49" s="4"/>
      <c r="B49" s="253"/>
      <c r="C49" s="241"/>
      <c r="D49" s="251"/>
      <c r="E49" s="241"/>
      <c r="F49" s="100"/>
      <c r="G49" s="251"/>
      <c r="H49" s="241"/>
      <c r="I49" s="241"/>
      <c r="J49" s="4"/>
      <c r="K49" s="251"/>
      <c r="L49" s="241"/>
      <c r="M49" s="241"/>
      <c r="N49" s="251"/>
      <c r="O49" s="241"/>
      <c r="P49" s="251"/>
      <c r="Q49" s="241"/>
      <c r="R49" s="241"/>
      <c r="S49" s="241"/>
      <c r="T49" s="24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5"/>
      <c r="AJ49" s="4"/>
    </row>
    <row r="50" spans="1:36" ht="18" customHeight="1">
      <c r="A50" s="4"/>
      <c r="B50" s="234" t="s">
        <v>95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5"/>
      <c r="AJ50" s="4"/>
    </row>
    <row r="51" spans="1:36" ht="18" customHeight="1">
      <c r="A51" s="4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5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2"/>
      <c r="C52" s="2"/>
      <c r="D52" s="101"/>
      <c r="E52" s="9"/>
      <c r="F52" s="9"/>
      <c r="G52" s="101"/>
      <c r="H52" s="9"/>
      <c r="I52" s="8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102"/>
      <c r="C53" s="102"/>
      <c r="D53" s="103"/>
      <c r="E53" s="104"/>
      <c r="F53" s="104"/>
      <c r="G53" s="105"/>
      <c r="H53" s="106"/>
      <c r="I53" s="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244"/>
      <c r="F55" s="245"/>
      <c r="G55" s="245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  <row r="1001" spans="1:36" ht="12.75" customHeight="1">
      <c r="A1001" s="4"/>
      <c r="B1001" s="4"/>
      <c r="C1001" s="2"/>
      <c r="D1001" s="2"/>
      <c r="E1001" s="17"/>
      <c r="F1001" s="17"/>
      <c r="G1001" s="2"/>
      <c r="H1001" s="2"/>
      <c r="I1001" s="18"/>
      <c r="J1001" s="18"/>
      <c r="K1001" s="2"/>
      <c r="L1001" s="19"/>
      <c r="M1001" s="2"/>
      <c r="N1001" s="2"/>
      <c r="O1001" s="2"/>
      <c r="P1001" s="2"/>
      <c r="Q1001" s="2"/>
      <c r="R1001" s="2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  <c r="AC1001" s="4"/>
      <c r="AD1001" s="4"/>
      <c r="AE1001" s="4"/>
      <c r="AF1001" s="4"/>
      <c r="AG1001" s="4"/>
      <c r="AH1001" s="5"/>
      <c r="AI1001" s="5"/>
      <c r="AJ1001" s="4"/>
    </row>
    <row r="1002" spans="1:36" ht="12.75" customHeight="1">
      <c r="A1002" s="4"/>
      <c r="B1002" s="4"/>
      <c r="C1002" s="2"/>
      <c r="D1002" s="2"/>
      <c r="E1002" s="17"/>
      <c r="F1002" s="17"/>
      <c r="G1002" s="2"/>
      <c r="H1002" s="2"/>
      <c r="I1002" s="18"/>
      <c r="J1002" s="18"/>
      <c r="K1002" s="2"/>
      <c r="L1002" s="19"/>
      <c r="M1002" s="2"/>
      <c r="N1002" s="2"/>
      <c r="O1002" s="2"/>
      <c r="P1002" s="2"/>
      <c r="Q1002" s="2"/>
      <c r="R1002" s="2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  <c r="AC1002" s="4"/>
      <c r="AD1002" s="4"/>
      <c r="AE1002" s="4"/>
      <c r="AF1002" s="4"/>
      <c r="AG1002" s="4"/>
      <c r="AH1002" s="5"/>
      <c r="AI1002" s="5"/>
      <c r="AJ1002" s="4"/>
    </row>
    <row r="1003" spans="1:36" ht="12.75" customHeight="1">
      <c r="A1003" s="4"/>
      <c r="B1003" s="4"/>
      <c r="C1003" s="2"/>
      <c r="D1003" s="2"/>
      <c r="E1003" s="17"/>
      <c r="F1003" s="17"/>
      <c r="G1003" s="2"/>
      <c r="H1003" s="2"/>
      <c r="I1003" s="18"/>
      <c r="J1003" s="18"/>
      <c r="K1003" s="2"/>
      <c r="L1003" s="19"/>
      <c r="M1003" s="2"/>
      <c r="N1003" s="2"/>
      <c r="O1003" s="2"/>
      <c r="P1003" s="2"/>
      <c r="Q1003" s="2"/>
      <c r="R1003" s="2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  <c r="AC1003" s="4"/>
      <c r="AD1003" s="4"/>
      <c r="AE1003" s="4"/>
      <c r="AF1003" s="4"/>
      <c r="AG1003" s="4"/>
      <c r="AH1003" s="5"/>
      <c r="AI1003" s="5"/>
      <c r="AJ1003" s="4"/>
    </row>
    <row r="1004" spans="1:36" ht="12.75" customHeight="1">
      <c r="A1004" s="4"/>
      <c r="B1004" s="4"/>
      <c r="C1004" s="2"/>
      <c r="D1004" s="2"/>
      <c r="E1004" s="17"/>
      <c r="F1004" s="17"/>
      <c r="G1004" s="2"/>
      <c r="H1004" s="2"/>
      <c r="I1004" s="18"/>
      <c r="J1004" s="18"/>
      <c r="K1004" s="2"/>
      <c r="L1004" s="19"/>
      <c r="M1004" s="2"/>
      <c r="N1004" s="2"/>
      <c r="O1004" s="2"/>
      <c r="P1004" s="2"/>
      <c r="Q1004" s="2"/>
      <c r="R1004" s="2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  <c r="AC1004" s="4"/>
      <c r="AD1004" s="4"/>
      <c r="AE1004" s="4"/>
      <c r="AF1004" s="4"/>
      <c r="AG1004" s="4"/>
      <c r="AH1004" s="5"/>
      <c r="AI1004" s="5"/>
      <c r="AJ1004" s="4"/>
    </row>
    <row r="1005" spans="1:36" ht="12.75" customHeight="1">
      <c r="A1005" s="4"/>
      <c r="B1005" s="4"/>
      <c r="C1005" s="2"/>
      <c r="D1005" s="2"/>
      <c r="E1005" s="17"/>
      <c r="F1005" s="17"/>
      <c r="G1005" s="2"/>
      <c r="H1005" s="2"/>
      <c r="I1005" s="18"/>
      <c r="J1005" s="18"/>
      <c r="K1005" s="2"/>
      <c r="L1005" s="19"/>
      <c r="M1005" s="2"/>
      <c r="N1005" s="2"/>
      <c r="O1005" s="2"/>
      <c r="P1005" s="2"/>
      <c r="Q1005" s="2"/>
      <c r="R1005" s="2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  <c r="AC1005" s="4"/>
      <c r="AD1005" s="4"/>
      <c r="AE1005" s="4"/>
      <c r="AF1005" s="4"/>
      <c r="AG1005" s="4"/>
      <c r="AH1005" s="5"/>
      <c r="AI1005" s="5"/>
      <c r="AJ1005" s="4"/>
    </row>
  </sheetData>
  <mergeCells count="110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N34:P34"/>
    <mergeCell ref="S34:T34"/>
    <mergeCell ref="K36:M36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E46:H46"/>
    <mergeCell ref="B43:C43"/>
    <mergeCell ref="B44:C44"/>
    <mergeCell ref="E44:H44"/>
    <mergeCell ref="B45:C45"/>
    <mergeCell ref="E45:H45"/>
    <mergeCell ref="B46:C46"/>
    <mergeCell ref="K41:M41"/>
    <mergeCell ref="K30:M30"/>
    <mergeCell ref="K38:M38"/>
    <mergeCell ref="E40:H40"/>
    <mergeCell ref="K40:M40"/>
    <mergeCell ref="K32:M32"/>
    <mergeCell ref="K34:M34"/>
    <mergeCell ref="O46:R46"/>
    <mergeCell ref="S46:T46"/>
    <mergeCell ref="O47:R47"/>
    <mergeCell ref="S47:T47"/>
    <mergeCell ref="O48:R48"/>
    <mergeCell ref="S48:T48"/>
    <mergeCell ref="N49:O49"/>
    <mergeCell ref="P49:T49"/>
    <mergeCell ref="B40:C40"/>
    <mergeCell ref="B41:C41"/>
    <mergeCell ref="E41:H41"/>
    <mergeCell ref="O41:R41"/>
    <mergeCell ref="S41:T41"/>
    <mergeCell ref="B42:C42"/>
    <mergeCell ref="S43:T43"/>
    <mergeCell ref="K45:M45"/>
    <mergeCell ref="K46:M46"/>
    <mergeCell ref="K43:M43"/>
    <mergeCell ref="O43:R43"/>
    <mergeCell ref="K44:M44"/>
    <mergeCell ref="O44:R44"/>
    <mergeCell ref="S44:T44"/>
    <mergeCell ref="O45:R45"/>
    <mergeCell ref="S45:T45"/>
    <mergeCell ref="E47:H47"/>
    <mergeCell ref="E55:G55"/>
    <mergeCell ref="B48:C48"/>
    <mergeCell ref="E48:H48"/>
    <mergeCell ref="B49:C49"/>
    <mergeCell ref="D49:E49"/>
    <mergeCell ref="G49:I49"/>
    <mergeCell ref="B50:T50"/>
    <mergeCell ref="B51:T51"/>
    <mergeCell ref="B47:C47"/>
    <mergeCell ref="K47:M47"/>
    <mergeCell ref="K48:M48"/>
    <mergeCell ref="K49:M49"/>
    <mergeCell ref="K42:M42"/>
    <mergeCell ref="O42:R42"/>
    <mergeCell ref="S42:T42"/>
    <mergeCell ref="E42:H42"/>
    <mergeCell ref="E43:H43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N30:P30"/>
    <mergeCell ref="S30:T30"/>
    <mergeCell ref="N38:P38"/>
    <mergeCell ref="S38:T38"/>
    <mergeCell ref="O40:R40"/>
    <mergeCell ref="S40:T40"/>
    <mergeCell ref="N36:P36"/>
    <mergeCell ref="S36:T36"/>
    <mergeCell ref="N32:P32"/>
    <mergeCell ref="S32:T32"/>
  </mergeCells>
  <conditionalFormatting sqref="K27:N27">
    <cfRule type="cellIs" dxfId="95" priority="1" stopIfTrue="1" operator="between">
      <formula>1</formula>
      <formula>300</formula>
    </cfRule>
    <cfRule type="cellIs" dxfId="94" priority="2" stopIfTrue="1" operator="lessThanOrEqual">
      <formula>0</formula>
    </cfRule>
  </conditionalFormatting>
  <conditionalFormatting sqref="K29:N29">
    <cfRule type="cellIs" dxfId="93" priority="3" stopIfTrue="1" operator="between">
      <formula>1</formula>
      <formula>300</formula>
    </cfRule>
    <cfRule type="cellIs" dxfId="92" priority="4" stopIfTrue="1" operator="lessThanOrEqual">
      <formula>0</formula>
    </cfRule>
  </conditionalFormatting>
  <conditionalFormatting sqref="K31:N31 K33:N33 K35:N35 K37:N37">
    <cfRule type="cellIs" dxfId="91" priority="5" stopIfTrue="1" operator="between">
      <formula>1</formula>
      <formula>300</formula>
    </cfRule>
    <cfRule type="cellIs" dxfId="90" priority="6" stopIfTrue="1" operator="lessThanOrEqual">
      <formula>0</formula>
    </cfRule>
  </conditionalFormatting>
  <conditionalFormatting sqref="K9:P9">
    <cfRule type="cellIs" dxfId="89" priority="18" stopIfTrue="1" operator="lessThanOrEqual">
      <formula>0</formula>
    </cfRule>
    <cfRule type="cellIs" dxfId="88" priority="17" stopIfTrue="1" operator="between">
      <formula>1</formula>
      <formula>300</formula>
    </cfRule>
  </conditionalFormatting>
  <conditionalFormatting sqref="K11:P11">
    <cfRule type="cellIs" dxfId="87" priority="19" stopIfTrue="1" operator="between">
      <formula>1</formula>
      <formula>300</formula>
    </cfRule>
    <cfRule type="cellIs" dxfId="86" priority="20" stopIfTrue="1" operator="lessThanOrEqual">
      <formula>0</formula>
    </cfRule>
  </conditionalFormatting>
  <conditionalFormatting sqref="K13:P13">
    <cfRule type="cellIs" dxfId="85" priority="23" stopIfTrue="1" operator="between">
      <formula>1</formula>
      <formula>300</formula>
    </cfRule>
    <cfRule type="cellIs" dxfId="84" priority="24" stopIfTrue="1" operator="lessThanOrEqual">
      <formula>0</formula>
    </cfRule>
  </conditionalFormatting>
  <conditionalFormatting sqref="K15:P15">
    <cfRule type="cellIs" dxfId="83" priority="22" stopIfTrue="1" operator="lessThanOrEqual">
      <formula>0</formula>
    </cfRule>
    <cfRule type="cellIs" dxfId="82" priority="21" stopIfTrue="1" operator="between">
      <formula>1</formula>
      <formula>300</formula>
    </cfRule>
  </conditionalFormatting>
  <conditionalFormatting sqref="K17:P17">
    <cfRule type="cellIs" dxfId="81" priority="15" stopIfTrue="1" operator="between">
      <formula>1</formula>
      <formula>300</formula>
    </cfRule>
    <cfRule type="cellIs" dxfId="80" priority="16" stopIfTrue="1" operator="lessThanOrEqual">
      <formula>0</formula>
    </cfRule>
  </conditionalFormatting>
  <conditionalFormatting sqref="K19:P19">
    <cfRule type="cellIs" dxfId="79" priority="30" stopIfTrue="1" operator="lessThanOrEqual">
      <formula>0</formula>
    </cfRule>
    <cfRule type="cellIs" dxfId="78" priority="29" stopIfTrue="1" operator="between">
      <formula>1</formula>
      <formula>300</formula>
    </cfRule>
  </conditionalFormatting>
  <conditionalFormatting sqref="K21:P21">
    <cfRule type="cellIs" dxfId="77" priority="28" stopIfTrue="1" operator="lessThanOrEqual">
      <formula>0</formula>
    </cfRule>
    <cfRule type="cellIs" dxfId="76" priority="27" stopIfTrue="1" operator="between">
      <formula>1</formula>
      <formula>300</formula>
    </cfRule>
  </conditionalFormatting>
  <conditionalFormatting sqref="K23:P23">
    <cfRule type="cellIs" dxfId="75" priority="26" stopIfTrue="1" operator="lessThanOrEqual">
      <formula>0</formula>
    </cfRule>
    <cfRule type="cellIs" dxfId="74" priority="25" stopIfTrue="1" operator="between">
      <formula>1</formula>
      <formula>300</formula>
    </cfRule>
  </conditionalFormatting>
  <conditionalFormatting sqref="K25:P25">
    <cfRule type="cellIs" dxfId="73" priority="14" stopIfTrue="1" operator="lessThanOrEqual">
      <formula>0</formula>
    </cfRule>
    <cfRule type="cellIs" dxfId="72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 C33 C35 C37" xr:uid="{00000000-0002-0000-03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300-000001000000}">
      <formula1>"11-12,13-14,15-16,17-18,19-23,24-34,=35,35+"</formula1>
    </dataValidation>
    <dataValidation type="list" allowBlank="1" showErrorMessage="1" sqref="E9 E11 F12 E13 E15 E17 E19 E21 E23 E25 E27 E29 E31 E33 E35 E37" xr:uid="{00000000-0002-0000-03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 F33 F35 F37" xr:uid="{00000000-0002-0000-0300-000003000000}">
      <formula1>"11-12,13-14,15-16,17-18,19-23,24-34,=35"</formula1>
    </dataValidation>
    <dataValidation type="list" allowBlank="1" showErrorMessage="1" sqref="D5" xr:uid="{00000000-0002-0000-03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41:B48 K41:K48" xr:uid="{00000000-0002-0000-03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005"/>
  <sheetViews>
    <sheetView showGridLines="0" workbookViewId="0"/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164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45186</v>
      </c>
      <c r="V5" s="11"/>
      <c r="W5" s="13"/>
      <c r="X5" s="13"/>
      <c r="Y5" s="13"/>
      <c r="Z5" s="14" t="s">
        <v>11</v>
      </c>
      <c r="AA5" s="14"/>
      <c r="AB5" s="15">
        <v>5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2000012</v>
      </c>
      <c r="C9" s="43" t="s">
        <v>55</v>
      </c>
      <c r="D9" s="44">
        <v>53.58</v>
      </c>
      <c r="E9" s="43" t="s">
        <v>165</v>
      </c>
      <c r="F9" s="43" t="s">
        <v>166</v>
      </c>
      <c r="G9" s="45">
        <v>36561</v>
      </c>
      <c r="H9" s="46">
        <v>1</v>
      </c>
      <c r="I9" s="47" t="s">
        <v>167</v>
      </c>
      <c r="J9" s="48" t="s">
        <v>52</v>
      </c>
      <c r="K9" s="49">
        <v>-57</v>
      </c>
      <c r="L9" s="49">
        <v>57</v>
      </c>
      <c r="M9" s="49">
        <v>60</v>
      </c>
      <c r="N9" s="49">
        <v>75</v>
      </c>
      <c r="O9" s="49">
        <v>78</v>
      </c>
      <c r="P9" s="49">
        <v>-81</v>
      </c>
      <c r="Q9" s="50">
        <f>IF(MAX(K9:M9)&gt;0,IF(MAX(K9:M9)&lt;0,0,TRUNC(MAX(K9:M9)/1)*1),"")</f>
        <v>60</v>
      </c>
      <c r="R9" s="46">
        <f>IF(MAX(N9:P9)&gt;0,IF(MAX(N9:P9)&lt;0,0,TRUNC(MAX(N9:P9)/1)*1),"")</f>
        <v>78</v>
      </c>
      <c r="S9" s="46">
        <f>IF(Q9="","",IF(R9="","",IF(SUM(Q9:R9)=0,"",SUM(Q9:R9))))</f>
        <v>138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201.76382927500273</v>
      </c>
      <c r="U9" s="44" t="str">
        <f>IF(AF9=1,T9*AI9,"")</f>
        <v/>
      </c>
      <c r="V9" s="52">
        <f>IF('K5'!G7="","",'K5'!G7)</f>
        <v>7.89</v>
      </c>
      <c r="W9" s="52">
        <f>IF('K5'!K7="","",'K5'!K7)</f>
        <v>10.97</v>
      </c>
      <c r="X9" s="52">
        <f>IF('K5'!N7="","",'K5'!N7)</f>
        <v>6.89</v>
      </c>
      <c r="Y9" s="51"/>
      <c r="Z9" s="44"/>
      <c r="AA9" s="46"/>
      <c r="AB9" s="53"/>
      <c r="AC9" s="54">
        <f>U5</f>
        <v>45186</v>
      </c>
      <c r="AD9" s="55" t="str">
        <f>IF(ISNUMBER(FIND("M",E9)),"m",IF(ISNUMBER(FIND("K",E9)),"k"))</f>
        <v>k</v>
      </c>
      <c r="AE9" s="56">
        <f>IF(OR(G9="",AC9=""),0,(YEAR(AC9)-YEAR(G9)))</f>
        <v>23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1.6787266709750992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242.11659513000328</v>
      </c>
      <c r="T10" s="239"/>
      <c r="U10" s="44"/>
      <c r="V10" s="44">
        <f>IF(V9="","",V9*20)</f>
        <v>157.79999999999998</v>
      </c>
      <c r="W10" s="44">
        <f>IF(W9="","",(W9*10)*AJ9)</f>
        <v>184.15631580596838</v>
      </c>
      <c r="X10" s="44">
        <f>IF(X9="","",IF((80+(8-ROUNDUP(X9,1))*40)&lt;0,0,80+(8-ROUNDUP(X9,1))*40))</f>
        <v>124.00000000000003</v>
      </c>
      <c r="Y10" s="51">
        <f>IF(SUM(V10,W10,X10)&gt;0,SUM(V10,W10,X10),"")</f>
        <v>465.95631580596842</v>
      </c>
      <c r="Z10" s="44">
        <f>IF(AE9&gt;34,(IF(OR(S10="",V10="",W10="",X10=""),"",SUM(S10,V10,W10,X10))*AI9),IF(OR(S10="",V10="",W10="",X10=""),"", SUM(S10,V10,W10,X10)))</f>
        <v>708.07291093597166</v>
      </c>
      <c r="AA10" s="46">
        <v>3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2004022</v>
      </c>
      <c r="C11" s="43" t="s">
        <v>97</v>
      </c>
      <c r="D11" s="44">
        <v>75.62</v>
      </c>
      <c r="E11" s="43" t="s">
        <v>107</v>
      </c>
      <c r="F11" s="43" t="s">
        <v>166</v>
      </c>
      <c r="G11" s="45">
        <v>38134</v>
      </c>
      <c r="H11" s="46">
        <v>5</v>
      </c>
      <c r="I11" s="47" t="s">
        <v>168</v>
      </c>
      <c r="J11" s="48" t="s">
        <v>169</v>
      </c>
      <c r="K11" s="49">
        <v>70</v>
      </c>
      <c r="L11" s="49">
        <v>75</v>
      </c>
      <c r="M11" s="49">
        <v>77</v>
      </c>
      <c r="N11" s="49">
        <v>93</v>
      </c>
      <c r="O11" s="49">
        <v>96</v>
      </c>
      <c r="P11" s="49">
        <v>-100</v>
      </c>
      <c r="Q11" s="50">
        <f>IF(MAX(K11:M11)&gt;0,IF(MAX(K11:M11)&lt;0,0,TRUNC(MAX(K11:M11)/1)*1),"")</f>
        <v>77</v>
      </c>
      <c r="R11" s="46">
        <f>IF(MAX(N11:P11)&gt;0,IF(MAX(N11:P11)&lt;0,0,TRUNC(MAX(N11:P11)/1)*1),"")</f>
        <v>96</v>
      </c>
      <c r="S11" s="46">
        <f>IF(Q11="","",IF(R11="","",IF(SUM(Q11:R11)=0,"",SUM(Q11:R11))))</f>
        <v>173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205.49469355496149</v>
      </c>
      <c r="U11" s="44" t="str">
        <f>IF(AF11=1,T11*AI11,"")</f>
        <v/>
      </c>
      <c r="V11" s="52">
        <f>IF('K5'!G9="","",'K5'!G9)</f>
        <v>6.45</v>
      </c>
      <c r="W11" s="52">
        <f>IF('K5'!K9="","",'K5'!K9)</f>
        <v>10.17</v>
      </c>
      <c r="X11" s="52">
        <f>IF('K5'!N9="","",'K5'!N9)</f>
        <v>7.51</v>
      </c>
      <c r="Y11" s="51"/>
      <c r="Z11" s="44"/>
      <c r="AA11" s="46"/>
      <c r="AB11" s="53"/>
      <c r="AC11" s="61">
        <f>U5</f>
        <v>45186</v>
      </c>
      <c r="AD11" s="55" t="str">
        <f>IF(ISNUMBER(FIND("M",E11)),"m",IF(ISNUMBER(FIND("K",E11)),"k"))</f>
        <v>k</v>
      </c>
      <c r="AE11" s="56">
        <f>IF(OR(G11="",AC11=""),0,(YEAR(AC11)-YEAR(G11)))</f>
        <v>19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1.3197278084618944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246.59363226595377</v>
      </c>
      <c r="T12" s="239"/>
      <c r="U12" s="44"/>
      <c r="V12" s="44">
        <f>IF(V11="","",V11*20)</f>
        <v>129</v>
      </c>
      <c r="W12" s="44">
        <f>IF(W11="","",(W11*10)*AJ11)</f>
        <v>134.21631812057467</v>
      </c>
      <c r="X12" s="44">
        <f>IF(X11="","",IF((80+(8-ROUNDUP(X11,1))*40)&lt;0,0,80+(8-ROUNDUP(X11,1))*40))</f>
        <v>96.000000000000014</v>
      </c>
      <c r="Y12" s="51">
        <f>IF(SUM(V12,W12,X12)&gt;0,SUM(V12,W12,X12),"")</f>
        <v>359.21631812057467</v>
      </c>
      <c r="Z12" s="44">
        <f>IF(AE11&gt;34,(IF(OR(S12="",V12="",W12="",X12=""),"",SUM(S12,V12,W12,X12))*AI11),IF(OR(S12="",V12="",W12="",X12=""),"", SUM(S12,V12,W12,X12)))</f>
        <v>605.8099503865285</v>
      </c>
      <c r="AA12" s="46">
        <v>5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2002003</v>
      </c>
      <c r="C13" s="43" t="s">
        <v>101</v>
      </c>
      <c r="D13" s="44">
        <v>67.98</v>
      </c>
      <c r="E13" s="43" t="s">
        <v>165</v>
      </c>
      <c r="F13" s="43" t="s">
        <v>166</v>
      </c>
      <c r="G13" s="45">
        <v>37315</v>
      </c>
      <c r="H13" s="46">
        <v>4</v>
      </c>
      <c r="I13" s="47" t="s">
        <v>170</v>
      </c>
      <c r="J13" s="48" t="s">
        <v>169</v>
      </c>
      <c r="K13" s="49">
        <v>80</v>
      </c>
      <c r="L13" s="49">
        <v>83</v>
      </c>
      <c r="M13" s="49">
        <v>-85</v>
      </c>
      <c r="N13" s="49">
        <v>99</v>
      </c>
      <c r="O13" s="49">
        <v>103</v>
      </c>
      <c r="P13" s="49">
        <v>105</v>
      </c>
      <c r="Q13" s="50">
        <f>IF(MAX(K13:M13)&gt;0,IF(MAX(K13:M13)&lt;0,0,TRUNC(MAX(K13:M13)/1)*1),"")</f>
        <v>83</v>
      </c>
      <c r="R13" s="46">
        <f>IF(MAX(N13:P13)&gt;0,IF(MAX(N13:P13)&lt;0,0,TRUNC(MAX(N13:P13)/1)*1),"")</f>
        <v>105</v>
      </c>
      <c r="S13" s="46">
        <f>IF(Q13="","",IF(R13="","",IF(SUM(Q13:R13)=0,"",SUM(Q13:R13))))</f>
        <v>188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236.06688471477639</v>
      </c>
      <c r="U13" s="44" t="str">
        <f>IF(AF13=1,T13*AI13,"")</f>
        <v/>
      </c>
      <c r="V13" s="52">
        <f>IF('K5'!G11="","",'K5'!G11)</f>
        <v>7.37</v>
      </c>
      <c r="W13" s="52">
        <f>IF('K5'!K11="","",'K5'!K11)</f>
        <v>13.22</v>
      </c>
      <c r="X13" s="52">
        <f>IF('K5'!N11="","",'K5'!N11)</f>
        <v>6.79</v>
      </c>
      <c r="Y13" s="63"/>
      <c r="Z13" s="44"/>
      <c r="AA13" s="46"/>
      <c r="AB13" s="53"/>
      <c r="AC13" s="61">
        <f>U5</f>
        <v>45186</v>
      </c>
      <c r="AD13" s="55" t="str">
        <f>IF(ISNUMBER(FIND("M",E13)),"m",IF(ISNUMBER(FIND("K",E13)),"k"))</f>
        <v>k</v>
      </c>
      <c r="AE13" s="56">
        <f>IF(OR(G13="",AC13=""),0,(YEAR(AC13)-YEAR(G13)))</f>
        <v>21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1.4103613385196212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283.28026165773167</v>
      </c>
      <c r="T14" s="239"/>
      <c r="U14" s="44"/>
      <c r="V14" s="44">
        <f>IF(V13="","",V13*20)</f>
        <v>147.4</v>
      </c>
      <c r="W14" s="44">
        <f>IF(W13="","",(W13*10)*AJ13)</f>
        <v>186.44976895229394</v>
      </c>
      <c r="X14" s="44">
        <f>IF(X13="","",IF((80+(8-ROUNDUP(X13,1))*40)&lt;0,0,80+(8-ROUNDUP(X13,1))*40))</f>
        <v>128</v>
      </c>
      <c r="Y14" s="51">
        <f>IF(SUM(V14,W14,X14)&gt;0,SUM(V14,W14,X14),"")</f>
        <v>461.84976895229397</v>
      </c>
      <c r="Z14" s="44">
        <f>IF(AE13&gt;34,(IF(OR(S14="",V14="",W14="",X14=""),"",SUM(S14,V14,W14,X14))*AI13),IF(OR(S14="",V14="",W14="",X14=""),"", SUM(S14,V14,W14,X14)))</f>
        <v>745.13003061002564</v>
      </c>
      <c r="AA14" s="46">
        <v>1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 t="s">
        <v>171</v>
      </c>
      <c r="C15" s="43" t="s">
        <v>106</v>
      </c>
      <c r="D15" s="44">
        <v>80.62</v>
      </c>
      <c r="E15" s="43" t="s">
        <v>165</v>
      </c>
      <c r="F15" s="43" t="s">
        <v>166</v>
      </c>
      <c r="G15" s="45">
        <v>37069</v>
      </c>
      <c r="H15" s="46">
        <v>6</v>
      </c>
      <c r="I15" s="47" t="s">
        <v>172</v>
      </c>
      <c r="J15" s="48" t="s">
        <v>169</v>
      </c>
      <c r="K15" s="49">
        <v>-43</v>
      </c>
      <c r="L15" s="49">
        <v>43</v>
      </c>
      <c r="M15" s="49">
        <v>46</v>
      </c>
      <c r="N15" s="49">
        <v>63</v>
      </c>
      <c r="O15" s="49">
        <v>-66</v>
      </c>
      <c r="P15" s="49">
        <v>-66</v>
      </c>
      <c r="Q15" s="50">
        <f>IF(MAX(K15:M15)&gt;0,IF(MAX(K15:M15)&lt;0,0,TRUNC(MAX(K15:M15)/1)*1),"")</f>
        <v>46</v>
      </c>
      <c r="R15" s="46">
        <f>IF(MAX(N15:P15)&gt;0,IF(MAX(N15:P15)&lt;0,0,TRUNC(MAX(N15:P15)/1)*1),"")</f>
        <v>63</v>
      </c>
      <c r="S15" s="46">
        <f>IF(Q15="","",IF(R15="","",IF(SUM(Q15:R15)=0,"",SUM(Q15:R15))))</f>
        <v>109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125.68995415686996</v>
      </c>
      <c r="U15" s="44" t="str">
        <f>IF(AF15=1,T15*AI15,"")</f>
        <v/>
      </c>
      <c r="V15" s="52">
        <f>IF('K5'!G13="","",'K5'!G13)</f>
        <v>6.71</v>
      </c>
      <c r="W15" s="52">
        <f>IF('K5'!K13="","",'K5'!K13)</f>
        <v>10.86</v>
      </c>
      <c r="X15" s="52">
        <f>IF('K5'!N13="","",'K5'!N13)</f>
        <v>7.55</v>
      </c>
      <c r="Y15" s="51"/>
      <c r="Z15" s="44"/>
      <c r="AA15" s="46"/>
      <c r="AB15" s="53"/>
      <c r="AC15" s="61">
        <f>U5</f>
        <v>45186</v>
      </c>
      <c r="AD15" s="55" t="str">
        <f>IF(ISNUMBER(FIND("M",E15)),"m",IF(ISNUMBER(FIND("K",E15)),"k"))</f>
        <v>k</v>
      </c>
      <c r="AE15" s="56">
        <f>IF(OR(G15="",AC15=""),0,(YEAR(AC15)-YEAR(G15)))</f>
        <v>22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1.2724251651836747</v>
      </c>
    </row>
    <row r="16" spans="1:36" ht="19.5" customHeight="1">
      <c r="A16" s="41"/>
      <c r="B16" s="59"/>
      <c r="C16" s="44"/>
      <c r="D16" s="44"/>
      <c r="E16" s="44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150.82794498824396</v>
      </c>
      <c r="T16" s="239"/>
      <c r="U16" s="44"/>
      <c r="V16" s="44">
        <f>IF(V15="","",V15*20)</f>
        <v>134.19999999999999</v>
      </c>
      <c r="W16" s="44">
        <f>IF(W15="","",(W15*10)*AJ15)</f>
        <v>138.18537293894707</v>
      </c>
      <c r="X16" s="44">
        <f>IF(X15="","",IF((80+(8-ROUNDUP(X15,1))*40)&lt;0,0,80+(8-ROUNDUP(X15,1))*40))</f>
        <v>96.000000000000014</v>
      </c>
      <c r="Y16" s="51">
        <f>IF(SUM(V16,W16,X16)&gt;0,SUM(V16,W16,X16),"")</f>
        <v>368.38537293894706</v>
      </c>
      <c r="Z16" s="44">
        <f>IF(AE15&gt;34,(IF(OR(S16="",V16="",W16="",X16=""),"",SUM(S16,V16,W16,X16))*AI15),IF(OR(S16="",V16="",W16="",X16=""),"", SUM(S16,V16,W16,X16)))</f>
        <v>519.21331792719104</v>
      </c>
      <c r="AA16" s="46">
        <v>9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2003002</v>
      </c>
      <c r="C17" s="43" t="s">
        <v>106</v>
      </c>
      <c r="D17" s="44">
        <v>77.08</v>
      </c>
      <c r="E17" s="43" t="s">
        <v>107</v>
      </c>
      <c r="F17" s="43" t="s">
        <v>166</v>
      </c>
      <c r="G17" s="45">
        <v>37966</v>
      </c>
      <c r="H17" s="46">
        <v>10</v>
      </c>
      <c r="I17" s="66" t="s">
        <v>173</v>
      </c>
      <c r="J17" s="48" t="s">
        <v>131</v>
      </c>
      <c r="K17" s="49">
        <v>70</v>
      </c>
      <c r="L17" s="49">
        <v>-74</v>
      </c>
      <c r="M17" s="49">
        <v>74</v>
      </c>
      <c r="N17" s="49">
        <v>83</v>
      </c>
      <c r="O17" s="49">
        <v>87</v>
      </c>
      <c r="P17" s="49">
        <v>-89</v>
      </c>
      <c r="Q17" s="50">
        <f>IF(MAX(K17:M17)&gt;0,IF(MAX(K17:M17)&lt;0,0,TRUNC(MAX(K17:M17)/1)*1),"")</f>
        <v>74</v>
      </c>
      <c r="R17" s="46">
        <f>IF(MAX(N17:P17)&gt;0,IF(MAX(N17:P17)&lt;0,0,TRUNC(MAX(N17:P17)/1)*1),"")</f>
        <v>87</v>
      </c>
      <c r="S17" s="46">
        <f>IF(Q17="","",IF(R17="","",IF(SUM(Q17:R17)=0,"",SUM(Q17:R17))))</f>
        <v>161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189.49852770765438</v>
      </c>
      <c r="U17" s="44" t="str">
        <f>IF(AF17=1,T17*AI17,"")</f>
        <v/>
      </c>
      <c r="V17" s="52">
        <f>IF('K5'!G15="","",'K5'!G15)</f>
        <v>6.32</v>
      </c>
      <c r="W17" s="52">
        <f>IF('K5'!K15="","",'K5'!K15)</f>
        <v>7.94</v>
      </c>
      <c r="X17" s="52">
        <f>IF('K5'!N15="","",'K5'!N15)</f>
        <v>7.68</v>
      </c>
      <c r="Y17" s="51"/>
      <c r="Z17" s="44"/>
      <c r="AA17" s="46"/>
      <c r="AB17" s="53"/>
      <c r="AC17" s="61">
        <f>U5</f>
        <v>45186</v>
      </c>
      <c r="AD17" s="55" t="str">
        <f>IF(ISNUMBER(FIND("M",E17)),"m",IF(ISNUMBER(FIND("K",E17)),"k"))</f>
        <v>k</v>
      </c>
      <c r="AE17" s="56">
        <f>IF(OR(G17="",AC17=""),0,(YEAR(AC17)-YEAR(G17)))</f>
        <v>20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1.3050665463915903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227.39823324918524</v>
      </c>
      <c r="T18" s="239"/>
      <c r="U18" s="44"/>
      <c r="V18" s="44">
        <f>IF(V17="","",V17*20)</f>
        <v>126.4</v>
      </c>
      <c r="W18" s="44">
        <f>IF(W17="","",(W17*10)*AJ17)</f>
        <v>103.62228378349228</v>
      </c>
      <c r="X18" s="44">
        <f>IF(X17="","",IF((80+(8-ROUNDUP(X17,1))*40)&lt;0,0,80+(8-ROUNDUP(X17,1))*40))</f>
        <v>92.000000000000028</v>
      </c>
      <c r="Y18" s="51">
        <f>IF(SUM(V18,W18,X18)&gt;0,SUM(V18,W18,X18),"")</f>
        <v>322.0222837834923</v>
      </c>
      <c r="Z18" s="44">
        <f>IF(AE17&gt;34,(IF(OR(S18="",V18="",W18="",X18=""),"",SUM(S18,V18,W18,X18))*AI17),IF(OR(S18="",V18="",W18="",X18=""),"", SUM(S18,V18,W18,X18)))</f>
        <v>549.42051703267759</v>
      </c>
      <c r="AA18" s="46">
        <v>7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>
        <v>2004001</v>
      </c>
      <c r="C19" s="43" t="s">
        <v>112</v>
      </c>
      <c r="D19" s="44">
        <v>55.62</v>
      </c>
      <c r="E19" s="43" t="s">
        <v>107</v>
      </c>
      <c r="F19" s="43" t="s">
        <v>166</v>
      </c>
      <c r="G19" s="45">
        <v>38084</v>
      </c>
      <c r="H19" s="46">
        <v>2</v>
      </c>
      <c r="I19" s="66" t="s">
        <v>174</v>
      </c>
      <c r="J19" s="48" t="s">
        <v>57</v>
      </c>
      <c r="K19" s="49">
        <v>65</v>
      </c>
      <c r="L19" s="49">
        <v>69</v>
      </c>
      <c r="M19" s="49">
        <v>-71</v>
      </c>
      <c r="N19" s="49">
        <v>83</v>
      </c>
      <c r="O19" s="49">
        <v>87</v>
      </c>
      <c r="P19" s="49">
        <v>90</v>
      </c>
      <c r="Q19" s="50">
        <f>IF(MAX(K19:M19)&gt;0,IF(MAX(K19:M19)&lt;0,0,TRUNC(MAX(K19:M19)/1)*1),"")</f>
        <v>69</v>
      </c>
      <c r="R19" s="46">
        <f>IF(MAX(N19:P19)&gt;0,IF(MAX(N19:P19)&lt;0,0,TRUNC(MAX(N19:P19)/1)*1),"")</f>
        <v>90</v>
      </c>
      <c r="S19" s="46">
        <f>IF(Q19="","",IF(R19="","",IF(SUM(Q19:R19)=0,"",SUM(Q19:R19))))</f>
        <v>159</v>
      </c>
      <c r="T19" s="51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226.39873760858998</v>
      </c>
      <c r="U19" s="44" t="str">
        <f>IF(AF19=1,T19*AI19,"")</f>
        <v/>
      </c>
      <c r="V19" s="52">
        <f>IF('K5'!G17="","",'K5'!G17)</f>
        <v>7.17</v>
      </c>
      <c r="W19" s="52">
        <f>IF('K5'!K17="","",'K5'!K17)</f>
        <v>11.12</v>
      </c>
      <c r="X19" s="52">
        <f>IF('K5'!N17="","",'K5'!N17)</f>
        <v>7.12</v>
      </c>
      <c r="Y19" s="51"/>
      <c r="Z19" s="44"/>
      <c r="AA19" s="46"/>
      <c r="AB19" s="53"/>
      <c r="AC19" s="61">
        <f>U5</f>
        <v>45186</v>
      </c>
      <c r="AD19" s="55" t="str">
        <f>IF(ISNUMBER(FIND("M",E19)),"m",IF(ISNUMBER(FIND("K",E19)),"k"))</f>
        <v>k</v>
      </c>
      <c r="AE19" s="56">
        <f>IF(OR(G19="",AC19=""),0,(YEAR(AC19)-YEAR(G19)))</f>
        <v>19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b">
        <f>IF(AD19="m",AG19,IF(AD19="k",AH19,""))</f>
        <v>0</v>
      </c>
      <c r="AJ19" s="41">
        <f>IF(D19="","",IF(D19&gt;193.609,1,IF(D19&lt;32,10^(0.722762521*LOG10(32/193.609)^2),10^(0.722762521*LOG10(D19/193.609)^2))))</f>
        <v>1.6296050808233298</v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>
        <f>IF(T19="","",T19*1.2)</f>
        <v>271.67848513030799</v>
      </c>
      <c r="T20" s="239"/>
      <c r="U20" s="44"/>
      <c r="V20" s="44">
        <f>IF(V19="","",V19*20)</f>
        <v>143.4</v>
      </c>
      <c r="W20" s="44">
        <f>IF(W19="","",(W19*10)*AJ19)</f>
        <v>181.21208498755425</v>
      </c>
      <c r="X20" s="44">
        <f>IF(X19="","",IF((80+(8-ROUNDUP(X19,1))*40)&lt;0,0,80+(8-ROUNDUP(X19,1))*40))</f>
        <v>112.00000000000003</v>
      </c>
      <c r="Y20" s="51">
        <f>IF(SUM(V20,W20,X20)&gt;0,SUM(V20,W20,X20),"")</f>
        <v>436.61208498755423</v>
      </c>
      <c r="Z20" s="44">
        <f>IF(AE19&gt;34,(IF(OR(S20="",V20="",W20="",X20=""),"",SUM(S20,V20,W20,X20))*AI19),IF(OR(S20="",V20="",W20="",X20=""),"", SUM(S20,V20,W20,X20)))</f>
        <v>708.29057011786222</v>
      </c>
      <c r="AA20" s="46">
        <v>2</v>
      </c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>
        <v>2000003</v>
      </c>
      <c r="C21" s="43" t="s">
        <v>97</v>
      </c>
      <c r="D21" s="44">
        <v>71.8</v>
      </c>
      <c r="E21" s="43" t="s">
        <v>165</v>
      </c>
      <c r="F21" s="43" t="s">
        <v>166</v>
      </c>
      <c r="G21" s="45">
        <v>36829</v>
      </c>
      <c r="H21" s="46">
        <v>7</v>
      </c>
      <c r="I21" s="47" t="s">
        <v>175</v>
      </c>
      <c r="J21" s="48" t="s">
        <v>7</v>
      </c>
      <c r="K21" s="49">
        <v>-62</v>
      </c>
      <c r="L21" s="49">
        <v>-62</v>
      </c>
      <c r="M21" s="49">
        <v>62</v>
      </c>
      <c r="N21" s="49">
        <v>-80</v>
      </c>
      <c r="O21" s="49">
        <v>80</v>
      </c>
      <c r="P21" s="49">
        <v>83</v>
      </c>
      <c r="Q21" s="50">
        <f>IF(MAX(K21:M21)&gt;0,IF(MAX(K21:M21)&lt;0,0,TRUNC(MAX(K21:M21)/1)*1),"")</f>
        <v>62</v>
      </c>
      <c r="R21" s="46">
        <f>IF(MAX(N21:P21)&gt;0,IF(MAX(N21:P21)&lt;0,0,TRUNC(MAX(N21:P21)/1)*1),"")</f>
        <v>83</v>
      </c>
      <c r="S21" s="46">
        <f>IF(Q21="","",IF(R21="","",IF(SUM(Q21:R21)=0,"",SUM(Q21:R21))))</f>
        <v>145</v>
      </c>
      <c r="T21" s="5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176.78369114471511</v>
      </c>
      <c r="U21" s="44" t="str">
        <f>IF(AF21=1,T21*AI21,"")</f>
        <v/>
      </c>
      <c r="V21" s="52">
        <f>IF('K5'!G19="","",'K5'!G19)</f>
        <v>6.65</v>
      </c>
      <c r="W21" s="52">
        <f>IF('K5'!K19="","",'K5'!K19)</f>
        <v>11.1</v>
      </c>
      <c r="X21" s="52">
        <f>IF('K5'!N19="","",'K5'!N19)</f>
        <v>7.2</v>
      </c>
      <c r="Y21" s="51"/>
      <c r="Z21" s="44"/>
      <c r="AA21" s="46"/>
      <c r="AB21" s="53"/>
      <c r="AC21" s="61">
        <f>U5</f>
        <v>45186</v>
      </c>
      <c r="AD21" s="55" t="str">
        <f>IF(ISNUMBER(FIND("M",E21)),"m",IF(ISNUMBER(FIND("K",E21)),"k"))</f>
        <v>k</v>
      </c>
      <c r="AE21" s="56">
        <f>IF(OR(G21="",AC21=""),0,(YEAR(AC21)-YEAR(G21)))</f>
        <v>23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b">
        <f>IF(AD21="m",AG21,IF(AD21="k",AH21,""))</f>
        <v>0</v>
      </c>
      <c r="AJ21" s="41">
        <f>IF(D21="","",IF(D21&gt;193.609,1,IF(D21&lt;32,10^(0.722762521*LOG10(32/193.609)^2),10^(0.722762521*LOG10(D21/193.609)^2))))</f>
        <v>1.3618748407571422</v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>
        <f>IF(T21="","",T21*1.2)</f>
        <v>212.14042937365812</v>
      </c>
      <c r="T22" s="239"/>
      <c r="U22" s="44"/>
      <c r="V22" s="44">
        <f>IF(V21="","",V21*20)</f>
        <v>133</v>
      </c>
      <c r="W22" s="44">
        <f>IF(W21="","",(W21*10)*AJ21)</f>
        <v>151.16810732404278</v>
      </c>
      <c r="X22" s="44">
        <f>IF(X21="","",IF((80+(8-ROUNDUP(X21,1))*40)&lt;0,0,80+(8-ROUNDUP(X21,1))*40))</f>
        <v>112</v>
      </c>
      <c r="Y22" s="51">
        <f>IF(SUM(V22,W22,X22)&gt;0,SUM(V22,W22,X22),"")</f>
        <v>396.16810732404281</v>
      </c>
      <c r="Z22" s="44">
        <f>IF(AE21&gt;34,(IF(OR(S22="",V22="",W22="",X22=""),"",SUM(S22,V22,W22,X22))*AI21),IF(OR(S22="",V22="",W22="",X22=""),"", SUM(S22,V22,W22,X22)))</f>
        <v>608.3085366977009</v>
      </c>
      <c r="AA22" s="46">
        <v>6</v>
      </c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>
        <v>2004002</v>
      </c>
      <c r="C23" s="43" t="s">
        <v>97</v>
      </c>
      <c r="D23" s="44">
        <v>75.180000000000007</v>
      </c>
      <c r="E23" s="43" t="s">
        <v>107</v>
      </c>
      <c r="F23" s="43" t="s">
        <v>166</v>
      </c>
      <c r="G23" s="45">
        <v>38072</v>
      </c>
      <c r="H23" s="46">
        <v>8</v>
      </c>
      <c r="I23" s="47" t="s">
        <v>176</v>
      </c>
      <c r="J23" s="48" t="s">
        <v>7</v>
      </c>
      <c r="K23" s="49">
        <v>55</v>
      </c>
      <c r="L23" s="49">
        <v>-58</v>
      </c>
      <c r="M23" s="49">
        <v>-58</v>
      </c>
      <c r="N23" s="49">
        <v>60</v>
      </c>
      <c r="O23" s="49">
        <v>65</v>
      </c>
      <c r="P23" s="49">
        <v>70</v>
      </c>
      <c r="Q23" s="50">
        <f>IF(MAX(K23:M23)&gt;0,IF(MAX(K23:M23)&lt;0,0,TRUNC(MAX(K23:M23)/1)*1),"")</f>
        <v>55</v>
      </c>
      <c r="R23" s="46">
        <f>IF(MAX(N23:P23)&gt;0,IF(MAX(N23:P23)&lt;0,0,TRUNC(MAX(N23:P23)/1)*1),"")</f>
        <v>70</v>
      </c>
      <c r="S23" s="46">
        <f>IF(Q23="","",IF(R23="","",IF(SUM(Q23:R23)=0,"",SUM(Q23:R23))))</f>
        <v>125</v>
      </c>
      <c r="T23" s="51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>148.90147757004371</v>
      </c>
      <c r="U23" s="44" t="str">
        <f>IF(AF23=1,T23*AI23,"")</f>
        <v/>
      </c>
      <c r="V23" s="52">
        <f>IF('K5'!G21="","",'K5'!G21)</f>
        <v>6.32</v>
      </c>
      <c r="W23" s="52">
        <f>IF('K5'!K21="","",'K5'!K21)</f>
        <v>9.83</v>
      </c>
      <c r="X23" s="52">
        <f>IF('K5'!N21="","",'K5'!N21)</f>
        <v>7.57</v>
      </c>
      <c r="Y23" s="51"/>
      <c r="Z23" s="44"/>
      <c r="AA23" s="46"/>
      <c r="AB23" s="53"/>
      <c r="AC23" s="61">
        <f>U5</f>
        <v>45186</v>
      </c>
      <c r="AD23" s="55" t="str">
        <f>IF(ISNUMBER(FIND("M",E23)),"m",IF(ISNUMBER(FIND("K",E23)),"k"))</f>
        <v>k</v>
      </c>
      <c r="AE23" s="67">
        <f>IF(OR(G23="",AC23=""),0,(YEAR(AC23)-YEAR(G23)))</f>
        <v>19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b">
        <f>IF(AD23="m",AG23,IF(AD23="k",AH23,""))</f>
        <v>0</v>
      </c>
      <c r="AJ23" s="41">
        <f>IF(D23="","",IF(D23&gt;193.609,1,IF(D23&lt;32,10^(0.722762521*LOG10(32/193.609)^2),10^(0.722762521*LOG10(D23/193.609)^2))))</f>
        <v>1.3242950744488771</v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>
        <f>IF(T23="","",T23*1.2)</f>
        <v>178.68177308405245</v>
      </c>
      <c r="T24" s="239"/>
      <c r="U24" s="44"/>
      <c r="V24" s="44">
        <f>IF(V23="","",V23*20)</f>
        <v>126.4</v>
      </c>
      <c r="W24" s="44">
        <f>IF(W23="","",(W23*10)*AJ23)</f>
        <v>130.17820581832461</v>
      </c>
      <c r="X24" s="44">
        <f>IF(X23="","",IF((80+(8-ROUNDUP(X23,1))*40)&lt;0,0,80+(8-ROUNDUP(X23,1))*40))</f>
        <v>96.000000000000014</v>
      </c>
      <c r="Y24" s="51">
        <f>IF(SUM(V24,W24,X24)&gt;0,SUM(V24,W24,X24),"")</f>
        <v>352.57820581832459</v>
      </c>
      <c r="Z24" s="44">
        <f>IF(AE23&gt;34,(IF(OR(S24="",V24="",W24="",X24=""),"",SUM(S24,V24,W24,X24))*AI23),IF(OR(S24="",V24="",W24="",X24=""),"", SUM(S24,V24,W24,X24)))</f>
        <v>531.25997890237704</v>
      </c>
      <c r="AA24" s="46">
        <v>8</v>
      </c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2004004</v>
      </c>
      <c r="C25" s="43" t="s">
        <v>97</v>
      </c>
      <c r="D25" s="44">
        <v>75.56</v>
      </c>
      <c r="E25" s="43" t="s">
        <v>107</v>
      </c>
      <c r="F25" s="43" t="s">
        <v>166</v>
      </c>
      <c r="G25" s="45">
        <v>38060</v>
      </c>
      <c r="H25" s="46">
        <v>9</v>
      </c>
      <c r="I25" s="47" t="s">
        <v>177</v>
      </c>
      <c r="J25" s="48" t="s">
        <v>60</v>
      </c>
      <c r="K25" s="49">
        <v>-80</v>
      </c>
      <c r="L25" s="49">
        <v>80</v>
      </c>
      <c r="M25" s="49">
        <v>-84</v>
      </c>
      <c r="N25" s="49">
        <v>100</v>
      </c>
      <c r="O25" s="49">
        <v>104</v>
      </c>
      <c r="P25" s="49">
        <v>-107</v>
      </c>
      <c r="Q25" s="50">
        <f>IF(MAX(K25:M25)&gt;0,IF(MAX(K25:M25)&lt;0,0,TRUNC(MAX(K25:M25)/1)*1),"")</f>
        <v>80</v>
      </c>
      <c r="R25" s="46">
        <f>IF(MAX(N25:P25)&gt;0,IF(MAX(N25:P25)&lt;0,0,TRUNC(MAX(N25:P25)/1)*1),"")</f>
        <v>104</v>
      </c>
      <c r="S25" s="46">
        <f>IF(Q25="","",IF(R25="","",IF(SUM(Q25:R25)=0,"",SUM(Q25:R25))))</f>
        <v>184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218.64505164321938</v>
      </c>
      <c r="U25" s="44" t="str">
        <f>IF(AF25=1,T25*AI25,"")</f>
        <v/>
      </c>
      <c r="V25" s="52">
        <f>IF('K5'!G23="","",'K5'!G23)</f>
        <v>6.77</v>
      </c>
      <c r="W25" s="52">
        <f>IF('K5'!K23="","",'K5'!K23)</f>
        <v>11.91</v>
      </c>
      <c r="X25" s="52">
        <f>IF('K5'!N23="","",'K5'!N23)</f>
        <v>7.18</v>
      </c>
      <c r="Y25" s="51"/>
      <c r="Z25" s="44"/>
      <c r="AA25" s="46"/>
      <c r="AB25" s="53"/>
      <c r="AC25" s="61">
        <f>U5</f>
        <v>45186</v>
      </c>
      <c r="AD25" s="55" t="str">
        <f>IF(ISNUMBER(FIND("M",E25)),"m",IF(ISNUMBER(FIND("K",E25)),"k"))</f>
        <v>k</v>
      </c>
      <c r="AE25" s="67">
        <f>IF(OR(G25="",AC25=""),0,(YEAR(AC25)-YEAR(G25)))</f>
        <v>19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1.3203464648910541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262.37406197186323</v>
      </c>
      <c r="T26" s="239"/>
      <c r="U26" s="44"/>
      <c r="V26" s="44">
        <f>IF(V25="","",V25*20)</f>
        <v>135.39999999999998</v>
      </c>
      <c r="W26" s="44">
        <f>IF(W25="","",(W25*10)*AJ25)</f>
        <v>157.25326396852455</v>
      </c>
      <c r="X26" s="44">
        <f>IF(X25="","",IF((80+(8-ROUNDUP(X25,1))*40)&lt;0,0,80+(8-ROUNDUP(X25,1))*40))</f>
        <v>112.00000000000003</v>
      </c>
      <c r="Y26" s="51">
        <f>IF(SUM(V26,W26,X26)&gt;0,SUM(V26,W26,X26),"")</f>
        <v>404.65326396852458</v>
      </c>
      <c r="Z26" s="44">
        <f>IF(AE25&gt;34,(IF(OR(S26="",V26="",W26="",X26=""),"",SUM(S26,V26,W26,X26))*AI25),IF(OR(S26="",V26="",W26="",X26=""),"", SUM(S26,V26,W26,X26)))</f>
        <v>667.02732594038775</v>
      </c>
      <c r="AA26" s="46">
        <v>4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2001003</v>
      </c>
      <c r="C27" s="107" t="s">
        <v>48</v>
      </c>
      <c r="D27" s="44">
        <v>62.9</v>
      </c>
      <c r="E27" s="43" t="s">
        <v>165</v>
      </c>
      <c r="F27" s="43" t="s">
        <v>166</v>
      </c>
      <c r="G27" s="45">
        <v>36909</v>
      </c>
      <c r="H27" s="46">
        <v>3</v>
      </c>
      <c r="I27" s="47" t="s">
        <v>178</v>
      </c>
      <c r="J27" s="48" t="s">
        <v>79</v>
      </c>
      <c r="K27" s="49">
        <v>48</v>
      </c>
      <c r="L27" s="70">
        <v>50</v>
      </c>
      <c r="M27" s="70">
        <v>-52</v>
      </c>
      <c r="N27" s="49">
        <v>59</v>
      </c>
      <c r="O27" s="108">
        <v>62</v>
      </c>
      <c r="P27" s="108">
        <v>-65</v>
      </c>
      <c r="Q27" s="50">
        <f>IF(MAX(K27:M27)&gt;0,IF(MAX(K27:M27)&lt;0,0,TRUNC(MAX(K27:M27)/1)*1),"")</f>
        <v>50</v>
      </c>
      <c r="R27" s="46">
        <f>IF(MAX(N27:P27)&gt;0,IF(MAX(N27:P27)&lt;0,0,TRUNC(MAX(N27:P27)/1)*1),"")</f>
        <v>62</v>
      </c>
      <c r="S27" s="46">
        <f>IF(Q27="","",IF(R27="","",IF(SUM(Q27:R27)=0,"",SUM(Q27:R27))))</f>
        <v>112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147.16663373300821</v>
      </c>
      <c r="U27" s="44" t="str">
        <f>IF(AF27=1,T27*AI27,"")</f>
        <v/>
      </c>
      <c r="V27" s="52">
        <f>IF('K5'!G25="","",'K5'!G25)</f>
        <v>6.01</v>
      </c>
      <c r="W27" s="52">
        <f>IF('K5'!K25="","",'K5'!K25)</f>
        <v>8.5500000000000007</v>
      </c>
      <c r="X27" s="52">
        <f>IF('K5'!N25="","",'K5'!N25)</f>
        <v>7.83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45186</v>
      </c>
      <c r="AD27" s="55" t="str">
        <f>IF(ISNUMBER(FIND("M",E27)),"m",IF(ISNUMBER(FIND("K",E27)),"k"))</f>
        <v>k</v>
      </c>
      <c r="AE27" s="67">
        <f>IF(OR(G27="",AC27=""),0,(YEAR(AC27)-YEAR(G27)))</f>
        <v>22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1.4870156141341997</v>
      </c>
    </row>
    <row r="28" spans="1:36" ht="19.5" customHeight="1">
      <c r="A28" s="41"/>
      <c r="B28" s="59"/>
      <c r="C28" s="109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176.59996047960985</v>
      </c>
      <c r="T28" s="239"/>
      <c r="U28" s="44"/>
      <c r="V28" s="44">
        <f>IF(V27="","",V27*20)</f>
        <v>120.19999999999999</v>
      </c>
      <c r="W28" s="44">
        <f>IF(W27="","",(W27*10)*AJ27)</f>
        <v>127.13983500847408</v>
      </c>
      <c r="X28" s="44">
        <f>IF(X27="","",IF((80+(8-ROUNDUP(X27,1))*40)&lt;0,0,80+(8-ROUNDUP(X27,1))*40))</f>
        <v>84.000000000000028</v>
      </c>
      <c r="Y28" s="51">
        <f>IF(SUM(V28,W28,X28)&gt;0,SUM(V28,W28,X28),"")</f>
        <v>331.3398350084741</v>
      </c>
      <c r="Z28" s="44">
        <f>IF(AE27&gt;34,(IF(OR(S28="",V28="",W28="",X28=""),"",SUM(S28,V28,W28,X28))*AI27),IF(OR(S28="",V28="",W28="",X28=""),"", SUM(S28,V28,W28,X28)))</f>
        <v>507.93979548808386</v>
      </c>
      <c r="AA28" s="46">
        <v>10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/>
      <c r="C29" s="107"/>
      <c r="D29" s="44"/>
      <c r="E29" s="43"/>
      <c r="F29" s="43"/>
      <c r="G29" s="45"/>
      <c r="H29" s="46"/>
      <c r="I29" s="48"/>
      <c r="J29" s="48"/>
      <c r="K29" s="70"/>
      <c r="L29" s="70"/>
      <c r="M29" s="70"/>
      <c r="N29" s="70"/>
      <c r="O29" s="71"/>
      <c r="P29" s="71"/>
      <c r="Q29" s="50" t="str">
        <f>IF(MAX(K29:M29)&gt;0,IF(MAX(K29:M29)&lt;0,0,TRUNC(MAX(K29:M29)/1)*1),"")</f>
        <v/>
      </c>
      <c r="R29" s="46" t="str">
        <f>IF(MAX(N29:P29)&gt;0,IF(MAX(N29:P29)&lt;0,0,TRUNC(MAX(N29:P29)/1)*1),"")</f>
        <v/>
      </c>
      <c r="S29" s="46" t="str">
        <f>IF(Q29="","",IF(R29="","",IF(SUM(Q29:R29)=0,"",SUM(Q29:R29))))</f>
        <v/>
      </c>
      <c r="T29" s="51" t="str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/>
      </c>
      <c r="U29" s="44" t="str">
        <f>IF(AF29=1,T29*AI29,"")</f>
        <v/>
      </c>
      <c r="V29" s="52" t="str">
        <f>IF('K5'!G27="","",'K5'!G27)</f>
        <v/>
      </c>
      <c r="W29" s="52" t="str">
        <f>IF('K5'!K27="","",'K5'!K27)</f>
        <v/>
      </c>
      <c r="X29" s="52" t="str">
        <f>IF('K5'!N27="","",'K5'!N27)</f>
        <v/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45186</v>
      </c>
      <c r="AD29" s="55" t="b">
        <f>IF(ISNUMBER(FIND("M",E29)),"m",IF(ISNUMBER(FIND("K",E29)),"k"))</f>
        <v>0</v>
      </c>
      <c r="AE29" s="67">
        <f>IF(OR(G29="",AC29=""),0,(YEAR(AC29)-YEAR(G29)))</f>
        <v>0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str">
        <f>IF(AD29="m",AG29,IF(AD29="k",AH29,""))</f>
        <v/>
      </c>
      <c r="AJ29" s="41" t="str">
        <f>IF(D29="","",IF(D29&gt;193.609,1,IF(D29&lt;32,10^(0.722762521*LOG10(32/193.609)^2),10^(0.722762521*LOG10(D29/193.609)^2))))</f>
        <v/>
      </c>
    </row>
    <row r="30" spans="1:36" ht="19.5" customHeight="1">
      <c r="A30" s="41"/>
      <c r="B30" s="59"/>
      <c r="C30" s="109"/>
      <c r="D30" s="44"/>
      <c r="E30" s="44"/>
      <c r="F30" s="53"/>
      <c r="G30" s="45"/>
      <c r="H30" s="46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 t="str">
        <f>IF(T29="","",T29*1.2)</f>
        <v/>
      </c>
      <c r="T30" s="239"/>
      <c r="U30" s="44"/>
      <c r="V30" s="44" t="str">
        <f>IF(V29="","",V29*20)</f>
        <v/>
      </c>
      <c r="W30" s="44" t="str">
        <f>IF(W29="","",(W29*10)*AJ29)</f>
        <v/>
      </c>
      <c r="X30" s="44" t="str">
        <f>IF(X29="","",IF((80+(8-ROUNDUP(X29,1))*40)&lt;0,0,80+(8-ROUNDUP(X29,1))*40))</f>
        <v/>
      </c>
      <c r="Y30" s="51" t="str">
        <f>IF(SUM(V30,W30,X30)&gt;0,SUM(V30,W30,X30),"")</f>
        <v/>
      </c>
      <c r="Z30" s="44" t="str">
        <f>IF(AE29&gt;34,(IF(OR(S30="",V30="",W30="",X30=""),"",SUM(S30,V30,W30,X30))*AI29),IF(OR(S30="",V30="",W30="",X30=""),"", SUM(S30,V30,W30,X30)))</f>
        <v/>
      </c>
      <c r="AA30" s="46"/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/>
      <c r="C31" s="107"/>
      <c r="D31" s="44"/>
      <c r="E31" s="43"/>
      <c r="F31" s="43"/>
      <c r="G31" s="45"/>
      <c r="H31" s="46"/>
      <c r="I31" s="48"/>
      <c r="J31" s="48"/>
      <c r="K31" s="70"/>
      <c r="L31" s="70"/>
      <c r="M31" s="70"/>
      <c r="N31" s="70"/>
      <c r="O31" s="71"/>
      <c r="P31" s="71"/>
      <c r="Q31" s="50" t="str">
        <f>IF(MAX(K31:M31)&gt;0,IF(MAX(K31:M31)&lt;0,0,TRUNC(MAX(K31:M31)/1)*1),"")</f>
        <v/>
      </c>
      <c r="R31" s="46" t="str">
        <f>IF(MAX(N31:P31)&gt;0,IF(MAX(N31:P31)&lt;0,0,TRUNC(MAX(N31:P31)/1)*1),"")</f>
        <v/>
      </c>
      <c r="S31" s="46" t="str">
        <f>IF(Q31="","",IF(R31="","",IF(SUM(Q31:R31)=0,"",SUM(Q31:R31))))</f>
        <v/>
      </c>
      <c r="T31" s="51" t="str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/>
      </c>
      <c r="U31" s="44" t="str">
        <f>IF(AF31=1,T31*AI31,"")</f>
        <v/>
      </c>
      <c r="V31" s="52" t="str">
        <f>IF('K5'!G29="","",'K5'!G29)</f>
        <v/>
      </c>
      <c r="W31" s="52" t="str">
        <f>IF('K5'!K29="","",'K5'!K29)</f>
        <v/>
      </c>
      <c r="X31" s="52" t="str">
        <f>IF('K5'!N29="","",'K5'!N29)</f>
        <v/>
      </c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45186</v>
      </c>
      <c r="AD31" s="55" t="b">
        <f>IF(ISNUMBER(FIND("M",E31)),"m",IF(ISNUMBER(FIND("K",E31)),"k"))</f>
        <v>0</v>
      </c>
      <c r="AE31" s="67">
        <f>IF(OR(G31="",AC31=""),0,(YEAR(AC31)-YEAR(G31)))</f>
        <v>0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str">
        <f>IF(AD31="m",AG31,IF(AD31="k",AH31,""))</f>
        <v/>
      </c>
      <c r="AJ31" s="41" t="str">
        <f>IF(D31="","",IF(D31&gt;193.609,1,IF(D31&lt;32,10^(0.722762521*LOG10(32/193.609)^2),10^(0.722762521*LOG10(D31/193.609)^2))))</f>
        <v/>
      </c>
    </row>
    <row r="32" spans="1:36" ht="19.5" customHeight="1">
      <c r="A32" s="41"/>
      <c r="B32" s="59"/>
      <c r="C32" s="109"/>
      <c r="D32" s="44"/>
      <c r="E32" s="44"/>
      <c r="F32" s="53"/>
      <c r="G32" s="45"/>
      <c r="H32" s="46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 t="str">
        <f>IF(T31="","",T31*1.2)</f>
        <v/>
      </c>
      <c r="T32" s="239"/>
      <c r="U32" s="44"/>
      <c r="V32" s="44" t="str">
        <f>IF(V31="","",V31*20)</f>
        <v/>
      </c>
      <c r="W32" s="44" t="str">
        <f>IF(W31="","",(W31*10)*AJ31)</f>
        <v/>
      </c>
      <c r="X32" s="44" t="str">
        <f>IF(X31="","",IF((80+(8-ROUNDUP(X31,1))*40)&lt;0,0,80+(8-ROUNDUP(X31,1))*40))</f>
        <v/>
      </c>
      <c r="Y32" s="51" t="str">
        <f>IF(SUM(V32,W32,X32)&gt;0,SUM(V32,W32,X32),"")</f>
        <v/>
      </c>
      <c r="Z32" s="44" t="str">
        <f>IF(AE31&gt;34,(IF(OR(S32="",V32="",W32="",X32=""),"",SUM(S32,V32,W32,X32))*AI31),IF(OR(S32="",V32="",W32="",X32=""),"", SUM(S32,V32,W32,X32)))</f>
        <v/>
      </c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9.5" customHeight="1">
      <c r="A33" s="41"/>
      <c r="B33" s="42"/>
      <c r="C33" s="107"/>
      <c r="D33" s="44"/>
      <c r="E33" s="43"/>
      <c r="F33" s="43"/>
      <c r="G33" s="45"/>
      <c r="H33" s="46"/>
      <c r="I33" s="48"/>
      <c r="J33" s="48"/>
      <c r="K33" s="70"/>
      <c r="L33" s="70"/>
      <c r="M33" s="70"/>
      <c r="N33" s="70"/>
      <c r="O33" s="71"/>
      <c r="P33" s="71"/>
      <c r="Q33" s="50" t="str">
        <f>IF(MAX(K33:M33)&gt;0,IF(MAX(K33:M33)&lt;0,0,TRUNC(MAX(K33:M33)/1)*1),"")</f>
        <v/>
      </c>
      <c r="R33" s="46" t="str">
        <f>IF(MAX(N33:P33)&gt;0,IF(MAX(N33:P33)&lt;0,0,TRUNC(MAX(N33:P33)/1)*1),"")</f>
        <v/>
      </c>
      <c r="S33" s="46" t="str">
        <f>IF(Q33="","",IF(R33="","",IF(SUM(Q33:R33)=0,"",SUM(Q33:R33))))</f>
        <v/>
      </c>
      <c r="T33" s="51" t="str">
        <f>IF(S33="","",IF(D33="","",IF((AD33="k"),IF(D33&gt;153.757,S33,IF(D33&lt;28,10^(0.0787004341*LOG10(28/153.757)^2)*S33,10^(0.787004341*LOG10(D33/153.757)^2)*S33)),IF(D33&gt;193.609,S33,IF(D33&lt;32,10^(0.722762523*LOG10(32/193.609)^2)*S33,10^(0.722762523*LOG10(D33/193.609)^2)*S33)))))</f>
        <v/>
      </c>
      <c r="U33" s="44" t="str">
        <f>IF(AF33=1,T33*AI33,"")</f>
        <v/>
      </c>
      <c r="V33" s="52" t="str">
        <f>IF('K5'!G31="","",'K5'!G31)</f>
        <v/>
      </c>
      <c r="W33" s="52" t="str">
        <f>IF('K5'!K31="","",'K5'!K31)</f>
        <v/>
      </c>
      <c r="X33" s="52" t="str">
        <f>IF('K5'!N31="","",'K5'!N31)</f>
        <v/>
      </c>
      <c r="Y33" s="51"/>
      <c r="Z33" s="44" t="str">
        <f>IF(AE33&gt;34,(IF(OR(S34="",V34="",W34="",X34=""),"",SUM(S34,V34,W34,X34))*AI33),IF(OR(S34="",V34="",W34="",X34=""),"",""))</f>
        <v/>
      </c>
      <c r="AA33" s="46"/>
      <c r="AB33" s="53"/>
      <c r="AC33" s="61">
        <f>U5</f>
        <v>45186</v>
      </c>
      <c r="AD33" s="55" t="b">
        <f>IF(ISNUMBER(FIND("M",E33)),"m",IF(ISNUMBER(FIND("K",E33)),"k"))</f>
        <v>0</v>
      </c>
      <c r="AE33" s="67">
        <f>IF(OR(G33="",AC33=""),0,(YEAR(AC33)-YEAR(G33)))</f>
        <v>0</v>
      </c>
      <c r="AF33" s="57">
        <f>IF(AE33&gt;34,1,0)</f>
        <v>0</v>
      </c>
      <c r="AG33" s="41" t="b">
        <f>IF(AF33=1,LOOKUP(AE33,'Meltzer-Faber'!A13:A73,'Meltzer-Faber'!B13:B73))</f>
        <v>0</v>
      </c>
      <c r="AH33" s="58" t="b">
        <f>IF(AF33=1,LOOKUP(AE33,'Meltzer-Faber'!A13:A73,'Meltzer-Faber'!C13:C73))</f>
        <v>0</v>
      </c>
      <c r="AI33" s="58" t="str">
        <f>IF(AD33="m",AG33,IF(AD33="k",AH33,""))</f>
        <v/>
      </c>
      <c r="AJ33" s="41" t="str">
        <f>IF(D33="","",IF(D33&gt;193.609,1,IF(D33&lt;32,10^(0.722762521*LOG10(32/193.609)^2),10^(0.722762521*LOG10(D33/193.609)^2))))</f>
        <v/>
      </c>
    </row>
    <row r="34" spans="1:36" ht="19.5" customHeight="1">
      <c r="A34" s="41"/>
      <c r="B34" s="59"/>
      <c r="C34" s="109"/>
      <c r="D34" s="44"/>
      <c r="E34" s="44"/>
      <c r="F34" s="53"/>
      <c r="G34" s="45"/>
      <c r="H34" s="46"/>
      <c r="I34" s="48"/>
      <c r="J34" s="48"/>
      <c r="K34" s="237"/>
      <c r="L34" s="238"/>
      <c r="M34" s="239"/>
      <c r="N34" s="237"/>
      <c r="O34" s="238"/>
      <c r="P34" s="239"/>
      <c r="Q34" s="60"/>
      <c r="R34" s="44"/>
      <c r="S34" s="240" t="str">
        <f>IF(T33="","",T33*1.2)</f>
        <v/>
      </c>
      <c r="T34" s="239"/>
      <c r="U34" s="44"/>
      <c r="V34" s="44" t="str">
        <f>IF(V33="","",V33*20)</f>
        <v/>
      </c>
      <c r="W34" s="44" t="str">
        <f>IF(W33="","",(W33*10)*AJ33)</f>
        <v/>
      </c>
      <c r="X34" s="44" t="str">
        <f>IF(X33="","",IF((80+(8-ROUNDUP(X33,1))*40)&lt;0,0,80+(8-ROUNDUP(X33,1))*40))</f>
        <v/>
      </c>
      <c r="Y34" s="51" t="str">
        <f>IF(SUM(V34,W34,X34)&gt;0,SUM(V34,W34,X34),"")</f>
        <v/>
      </c>
      <c r="Z34" s="44" t="str">
        <f>IF(AE33&gt;34,(IF(OR(S34="",V34="",W34="",X34=""),"",SUM(S34,V34,W34,X34))*AI33),IF(OR(S34="",V34="",W34="",X34=""),"", SUM(S34,V34,W34,X34)))</f>
        <v/>
      </c>
      <c r="AA34" s="46"/>
      <c r="AB34" s="53"/>
      <c r="AC34" s="61"/>
      <c r="AD34" s="2"/>
      <c r="AE34" s="56"/>
      <c r="AF34" s="57"/>
      <c r="AG34" s="41"/>
      <c r="AH34" s="58"/>
      <c r="AI34" s="58"/>
      <c r="AJ34" s="41"/>
    </row>
    <row r="35" spans="1:36" ht="19.5" customHeight="1">
      <c r="A35" s="41"/>
      <c r="B35" s="42"/>
      <c r="C35" s="107"/>
      <c r="D35" s="44"/>
      <c r="E35" s="43"/>
      <c r="F35" s="43"/>
      <c r="G35" s="45"/>
      <c r="H35" s="46"/>
      <c r="I35" s="48"/>
      <c r="J35" s="48"/>
      <c r="K35" s="70"/>
      <c r="L35" s="70"/>
      <c r="M35" s="70"/>
      <c r="N35" s="70"/>
      <c r="O35" s="71"/>
      <c r="P35" s="71"/>
      <c r="Q35" s="50" t="str">
        <f>IF(MAX(K35:M35)&gt;0,IF(MAX(K35:M35)&lt;0,0,TRUNC(MAX(K35:M35)/1)*1),"")</f>
        <v/>
      </c>
      <c r="R35" s="46" t="str">
        <f>IF(MAX(N35:P35)&gt;0,IF(MAX(N35:P35)&lt;0,0,TRUNC(MAX(N35:P35)/1)*1),"")</f>
        <v/>
      </c>
      <c r="S35" s="46" t="str">
        <f>IF(Q35="","",IF(R35="","",IF(SUM(Q35:R35)=0,"",SUM(Q35:R35))))</f>
        <v/>
      </c>
      <c r="T35" s="51" t="str">
        <f>IF(S35="","",IF(D35="","",IF((AD35="k"),IF(D35&gt;153.757,S35,IF(D35&lt;28,10^(0.0787004341*LOG10(28/153.757)^2)*S35,10^(0.787004341*LOG10(D35/153.757)^2)*S35)),IF(D35&gt;193.609,S35,IF(D35&lt;32,10^(0.722762523*LOG10(32/193.609)^2)*S35,10^(0.722762523*LOG10(D35/193.609)^2)*S35)))))</f>
        <v/>
      </c>
      <c r="U35" s="44" t="str">
        <f>IF(AF35=1,T35*AI35,"")</f>
        <v/>
      </c>
      <c r="V35" s="52" t="str">
        <f>IF('K5'!G33="","",'K5'!G33)</f>
        <v/>
      </c>
      <c r="W35" s="52" t="str">
        <f>IF('K5'!K33="","",'K5'!K33)</f>
        <v/>
      </c>
      <c r="X35" s="52" t="str">
        <f>IF('K5'!N33="","",'K5'!N33)</f>
        <v/>
      </c>
      <c r="Y35" s="51"/>
      <c r="Z35" s="44" t="str">
        <f>IF(AE35&gt;34,(IF(OR(S36="",V36="",W36="",X36=""),"",SUM(S36,V36,W36,X36))*AI35),IF(OR(S36="",V36="",W36="",X36=""),"",""))</f>
        <v/>
      </c>
      <c r="AA35" s="46"/>
      <c r="AB35" s="53"/>
      <c r="AC35" s="61">
        <f>U5</f>
        <v>45186</v>
      </c>
      <c r="AD35" s="55" t="b">
        <f>IF(ISNUMBER(FIND("M",E35)),"m",IF(ISNUMBER(FIND("K",E35)),"k"))</f>
        <v>0</v>
      </c>
      <c r="AE35" s="67">
        <f>IF(OR(G35="",AC35=""),0,(YEAR(AC35)-YEAR(G35)))</f>
        <v>0</v>
      </c>
      <c r="AF35" s="57">
        <f>IF(AE35&gt;34,1,0)</f>
        <v>0</v>
      </c>
      <c r="AG35" s="41" t="b">
        <f>IF(AF35=1,LOOKUP(AE35,'Meltzer-Faber'!A15:A75,'Meltzer-Faber'!B15:B75))</f>
        <v>0</v>
      </c>
      <c r="AH35" s="58" t="b">
        <f>IF(AF35=1,LOOKUP(AE35,'Meltzer-Faber'!A15:A75,'Meltzer-Faber'!C15:C75))</f>
        <v>0</v>
      </c>
      <c r="AI35" s="58" t="str">
        <f>IF(AD35="m",AG35,IF(AD35="k",AH35,""))</f>
        <v/>
      </c>
      <c r="AJ35" s="41" t="str">
        <f>IF(D35="","",IF(D35&gt;193.609,1,IF(D35&lt;32,10^(0.722762521*LOG10(32/193.609)^2),10^(0.722762521*LOG10(D35/193.609)^2))))</f>
        <v/>
      </c>
    </row>
    <row r="36" spans="1:36" ht="19.5" customHeight="1">
      <c r="A36" s="41"/>
      <c r="B36" s="59"/>
      <c r="C36" s="109"/>
      <c r="D36" s="44"/>
      <c r="E36" s="44"/>
      <c r="F36" s="53"/>
      <c r="G36" s="45"/>
      <c r="H36" s="46"/>
      <c r="I36" s="48"/>
      <c r="J36" s="48"/>
      <c r="K36" s="237"/>
      <c r="L36" s="238"/>
      <c r="M36" s="239"/>
      <c r="N36" s="237"/>
      <c r="O36" s="238"/>
      <c r="P36" s="239"/>
      <c r="Q36" s="60"/>
      <c r="R36" s="44"/>
      <c r="S36" s="240" t="str">
        <f>IF(T35="","",T35*1.2)</f>
        <v/>
      </c>
      <c r="T36" s="239"/>
      <c r="U36" s="44"/>
      <c r="V36" s="44" t="str">
        <f>IF(V35="","",V35*20)</f>
        <v/>
      </c>
      <c r="W36" s="44" t="str">
        <f>IF(W35="","",(W35*10)*AJ35)</f>
        <v/>
      </c>
      <c r="X36" s="44" t="str">
        <f>IF(X35="","",IF((80+(8-ROUNDUP(X35,1))*40)&lt;0,0,80+(8-ROUNDUP(X35,1))*40))</f>
        <v/>
      </c>
      <c r="Y36" s="51" t="str">
        <f>IF(SUM(V36,W36,X36)&gt;0,SUM(V36,W36,X36),"")</f>
        <v/>
      </c>
      <c r="Z36" s="44" t="str">
        <f>IF(AE35&gt;34,(IF(OR(S36="",V36="",W36="",X36=""),"",SUM(S36,V36,W36,X36))*AI35),IF(OR(S36="",V36="",W36="",X36=""),"", SUM(S36,V36,W36,X36)))</f>
        <v/>
      </c>
      <c r="AA36" s="46"/>
      <c r="AB36" s="53"/>
      <c r="AC36" s="61"/>
      <c r="AD36" s="2"/>
      <c r="AE36" s="56"/>
      <c r="AF36" s="57"/>
      <c r="AG36" s="41"/>
      <c r="AH36" s="58"/>
      <c r="AI36" s="58"/>
      <c r="AJ36" s="41"/>
    </row>
    <row r="37" spans="1:36" ht="19.5" customHeight="1">
      <c r="A37" s="41"/>
      <c r="B37" s="42"/>
      <c r="C37" s="107"/>
      <c r="D37" s="44"/>
      <c r="E37" s="43"/>
      <c r="F37" s="43"/>
      <c r="G37" s="45"/>
      <c r="H37" s="46"/>
      <c r="I37" s="48"/>
      <c r="J37" s="48"/>
      <c r="K37" s="70"/>
      <c r="L37" s="70"/>
      <c r="M37" s="70"/>
      <c r="N37" s="70"/>
      <c r="O37" s="71"/>
      <c r="P37" s="71"/>
      <c r="Q37" s="50" t="str">
        <f>IF(MAX(K37:M37)&gt;0,IF(MAX(K37:M37)&lt;0,0,TRUNC(MAX(K37:M37)/1)*1),"")</f>
        <v/>
      </c>
      <c r="R37" s="46" t="str">
        <f>IF(MAX(N37:P37)&gt;0,IF(MAX(N37:P37)&lt;0,0,TRUNC(MAX(N37:P37)/1)*1),"")</f>
        <v/>
      </c>
      <c r="S37" s="46" t="str">
        <f>IF(Q37="","",IF(R37="","",IF(SUM(Q37:R37)=0,"",SUM(Q37:R37))))</f>
        <v/>
      </c>
      <c r="T37" s="51" t="str">
        <f>IF(S37="","",IF(D37="","",IF((AD37="k"),IF(D37&gt;153.757,S37,IF(D37&lt;28,10^(0.0787004341*LOG10(28/153.757)^2)*S37,10^(0.787004341*LOG10(D37/153.757)^2)*S37)),IF(D37&gt;193.609,S37,IF(D37&lt;32,10^(0.722762523*LOG10(32/193.609)^2)*S37,10^(0.722762523*LOG10(D37/193.609)^2)*S37)))))</f>
        <v/>
      </c>
      <c r="U37" s="44" t="str">
        <f>IF(AF37=1,T37*AI37,"")</f>
        <v/>
      </c>
      <c r="V37" s="52" t="str">
        <f>IF('K5'!G37="","",'K5'!G37)</f>
        <v/>
      </c>
      <c r="W37" s="52" t="str">
        <f>IF('K5'!K37="","",'K5'!K37)</f>
        <v/>
      </c>
      <c r="X37" s="52" t="str">
        <f>IF('K5'!N37="","",'K5'!N37)</f>
        <v/>
      </c>
      <c r="Y37" s="51"/>
      <c r="Z37" s="44" t="str">
        <f>IF(AE37&gt;34,(IF(OR(S38="",V38="",W38="",X38=""),"",SUM(S38,V38,W38,X38))*AI37),IF(OR(S38="",V38="",W38="",X38=""),"",""))</f>
        <v/>
      </c>
      <c r="AA37" s="46"/>
      <c r="AB37" s="53"/>
      <c r="AC37" s="61">
        <f>U5</f>
        <v>45186</v>
      </c>
      <c r="AD37" s="55" t="b">
        <f>IF(ISNUMBER(FIND("M",E37)),"m",IF(ISNUMBER(FIND("K",E37)),"k"))</f>
        <v>0</v>
      </c>
      <c r="AE37" s="67">
        <f>IF(OR(G37="",AC37=""),0,(YEAR(AC37)-YEAR(G37)))</f>
        <v>0</v>
      </c>
      <c r="AF37" s="57">
        <f>IF(AE37&gt;34,1,0)</f>
        <v>0</v>
      </c>
      <c r="AG37" s="41" t="b">
        <f>IF(AF37=1,LOOKUP(AE37,'Meltzer-Faber'!A17:A77,'Meltzer-Faber'!B17:B77))</f>
        <v>0</v>
      </c>
      <c r="AH37" s="58" t="b">
        <f>IF(AF37=1,LOOKUP(AE37,'Meltzer-Faber'!A17:A77,'Meltzer-Faber'!C17:C77))</f>
        <v>0</v>
      </c>
      <c r="AI37" s="58" t="str">
        <f>IF(AD37="m",AG37,IF(AD37="k",AH37,""))</f>
        <v/>
      </c>
      <c r="AJ37" s="41" t="str">
        <f>IF(D37="","",IF(D37&gt;193.609,1,IF(D37&lt;32,10^(0.722762521*LOG10(32/193.609)^2),10^(0.722762521*LOG10(D37/193.609)^2))))</f>
        <v/>
      </c>
    </row>
    <row r="38" spans="1:36" ht="19.5" customHeight="1">
      <c r="A38" s="41"/>
      <c r="B38" s="59"/>
      <c r="C38" s="110"/>
      <c r="D38" s="44"/>
      <c r="E38" s="53"/>
      <c r="F38" s="53"/>
      <c r="G38" s="74"/>
      <c r="H38" s="75"/>
      <c r="I38" s="48"/>
      <c r="J38" s="48"/>
      <c r="K38" s="237"/>
      <c r="L38" s="238"/>
      <c r="M38" s="239"/>
      <c r="N38" s="237"/>
      <c r="O38" s="238"/>
      <c r="P38" s="239"/>
      <c r="Q38" s="60"/>
      <c r="R38" s="44"/>
      <c r="S38" s="240" t="str">
        <f>IF(T37="","",T37*1.2)</f>
        <v/>
      </c>
      <c r="T38" s="239"/>
      <c r="U38" s="44"/>
      <c r="V38" s="44" t="str">
        <f>IF(V37="","",V37*20)</f>
        <v/>
      </c>
      <c r="W38" s="44" t="str">
        <f>IF(W37="","",(W37*10)*AJ37)</f>
        <v/>
      </c>
      <c r="X38" s="44" t="str">
        <f>IF(X37="","",IF((80+(8-ROUNDUP(X37,1))*40)&lt;0,0,80+(8-ROUNDUP(X37,1))*40))</f>
        <v/>
      </c>
      <c r="Y38" s="51" t="str">
        <f>IF(SUM(V38,W38,X38)&gt;0,SUM(V38,W38,X38),"")</f>
        <v/>
      </c>
      <c r="Z38" s="44" t="str">
        <f>IF(AE37&gt;34,(IF(OR(S38="",V38="",W38="",X38=""),"",SUM(S38,V38,W38,X38))*AI37),IF(OR(S38="",V38="",W38="",X38=""),"", SUM(S38,V38,W38,X38)))</f>
        <v/>
      </c>
      <c r="AA38" s="46"/>
      <c r="AB38" s="53"/>
      <c r="AC38" s="61"/>
      <c r="AD38" s="2"/>
      <c r="AE38" s="56"/>
      <c r="AF38" s="57"/>
      <c r="AG38" s="41"/>
      <c r="AH38" s="58"/>
      <c r="AI38" s="58"/>
      <c r="AJ38" s="41"/>
    </row>
    <row r="39" spans="1:36" ht="21" customHeight="1">
      <c r="A39" s="77"/>
      <c r="B39" s="77"/>
      <c r="C39" s="77"/>
      <c r="D39" s="78"/>
      <c r="E39" s="79"/>
      <c r="F39" s="79"/>
      <c r="G39" s="79"/>
      <c r="H39" s="80"/>
      <c r="I39" s="77"/>
      <c r="J39" s="77"/>
      <c r="K39" s="81"/>
      <c r="L39" s="82"/>
      <c r="M39" s="81"/>
      <c r="N39" s="81"/>
      <c r="O39" s="81"/>
      <c r="P39" s="81"/>
      <c r="Q39" s="79"/>
      <c r="R39" s="79"/>
      <c r="S39" s="79"/>
      <c r="T39" s="83"/>
      <c r="U39" s="83"/>
      <c r="V39" s="83"/>
      <c r="W39" s="83"/>
      <c r="X39" s="83"/>
      <c r="Y39" s="83"/>
      <c r="Z39" s="83"/>
      <c r="AA39" s="83"/>
      <c r="AB39" s="83"/>
      <c r="AC39" s="2"/>
      <c r="AD39" s="84"/>
      <c r="AE39" s="85"/>
      <c r="AF39" s="57"/>
      <c r="AG39" s="77"/>
      <c r="AH39" s="80"/>
      <c r="AI39" s="80"/>
      <c r="AJ39" s="77"/>
    </row>
    <row r="40" spans="1:36" ht="22.5" customHeight="1">
      <c r="A40" s="4"/>
      <c r="B40" s="222" t="s">
        <v>70</v>
      </c>
      <c r="C40" s="223"/>
      <c r="D40" s="86" t="s">
        <v>14</v>
      </c>
      <c r="E40" s="222" t="s">
        <v>21</v>
      </c>
      <c r="F40" s="241"/>
      <c r="G40" s="241"/>
      <c r="H40" s="223"/>
      <c r="I40" s="87" t="s">
        <v>71</v>
      </c>
      <c r="J40" s="88"/>
      <c r="K40" s="222" t="s">
        <v>70</v>
      </c>
      <c r="L40" s="241"/>
      <c r="M40" s="223"/>
      <c r="N40" s="89" t="s">
        <v>14</v>
      </c>
      <c r="O40" s="242" t="s">
        <v>21</v>
      </c>
      <c r="P40" s="241"/>
      <c r="Q40" s="241"/>
      <c r="R40" s="223"/>
      <c r="S40" s="242" t="s">
        <v>71</v>
      </c>
      <c r="T40" s="223"/>
      <c r="U40" s="1"/>
      <c r="V40" s="1"/>
      <c r="W40" s="1"/>
      <c r="X40" s="1"/>
      <c r="Y40" s="1"/>
      <c r="Z40" s="1"/>
      <c r="AA40" s="1"/>
      <c r="AB40" s="1"/>
      <c r="AC40" s="4"/>
      <c r="AD40" s="4"/>
      <c r="AE40" s="4"/>
      <c r="AF40" s="2"/>
      <c r="AG40" s="4"/>
      <c r="AH40" s="90"/>
      <c r="AI40" s="90"/>
      <c r="AJ40" s="4"/>
    </row>
    <row r="41" spans="1:36" ht="19.5" customHeight="1">
      <c r="A41" s="9"/>
      <c r="B41" s="224" t="s">
        <v>72</v>
      </c>
      <c r="C41" s="225"/>
      <c r="D41" s="91">
        <v>1979002</v>
      </c>
      <c r="E41" s="226" t="s">
        <v>73</v>
      </c>
      <c r="F41" s="227"/>
      <c r="G41" s="227"/>
      <c r="H41" s="225"/>
      <c r="I41" s="92" t="s">
        <v>74</v>
      </c>
      <c r="J41" s="18"/>
      <c r="K41" s="224" t="s">
        <v>75</v>
      </c>
      <c r="L41" s="227"/>
      <c r="M41" s="225"/>
      <c r="N41" s="93">
        <v>1960001</v>
      </c>
      <c r="O41" s="228" t="s">
        <v>76</v>
      </c>
      <c r="P41" s="227"/>
      <c r="Q41" s="227"/>
      <c r="R41" s="225"/>
      <c r="S41" s="228" t="s">
        <v>7</v>
      </c>
      <c r="T41" s="22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"/>
      <c r="AG41" s="9"/>
      <c r="AH41" s="16"/>
      <c r="AI41" s="16"/>
      <c r="AJ41" s="9"/>
    </row>
    <row r="42" spans="1:36" ht="21" customHeight="1">
      <c r="A42" s="9"/>
      <c r="B42" s="230" t="s">
        <v>77</v>
      </c>
      <c r="C42" s="231"/>
      <c r="D42" s="94">
        <v>1956002</v>
      </c>
      <c r="E42" s="246" t="s">
        <v>90</v>
      </c>
      <c r="F42" s="243"/>
      <c r="G42" s="243"/>
      <c r="H42" s="231"/>
      <c r="I42" s="95" t="s">
        <v>7</v>
      </c>
      <c r="J42" s="18"/>
      <c r="K42" s="230" t="s">
        <v>80</v>
      </c>
      <c r="L42" s="243"/>
      <c r="M42" s="231"/>
      <c r="N42" s="96">
        <v>1956004</v>
      </c>
      <c r="O42" s="232" t="s">
        <v>121</v>
      </c>
      <c r="P42" s="243"/>
      <c r="Q42" s="243"/>
      <c r="R42" s="231"/>
      <c r="S42" s="232" t="s">
        <v>7</v>
      </c>
      <c r="T42" s="233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6"/>
      <c r="AI42" s="16"/>
      <c r="AJ42" s="9"/>
    </row>
    <row r="43" spans="1:36" ht="18.75" customHeight="1">
      <c r="A43" s="9"/>
      <c r="B43" s="230" t="s">
        <v>77</v>
      </c>
      <c r="C43" s="231"/>
      <c r="D43" s="94">
        <v>1961006</v>
      </c>
      <c r="E43" s="246" t="s">
        <v>83</v>
      </c>
      <c r="F43" s="243"/>
      <c r="G43" s="243"/>
      <c r="H43" s="231"/>
      <c r="I43" s="95" t="s">
        <v>7</v>
      </c>
      <c r="J43" s="18"/>
      <c r="K43" s="230" t="s">
        <v>80</v>
      </c>
      <c r="L43" s="243"/>
      <c r="M43" s="231"/>
      <c r="N43" s="96">
        <v>1961001</v>
      </c>
      <c r="O43" s="232" t="s">
        <v>122</v>
      </c>
      <c r="P43" s="243"/>
      <c r="Q43" s="243"/>
      <c r="R43" s="231"/>
      <c r="S43" s="232" t="s">
        <v>57</v>
      </c>
      <c r="T43" s="233"/>
      <c r="U43" s="9"/>
      <c r="V43" s="9" t="s">
        <v>84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6"/>
      <c r="AI43" s="16"/>
      <c r="AJ43" s="9"/>
    </row>
    <row r="44" spans="1:36" ht="21" customHeight="1">
      <c r="A44" s="9"/>
      <c r="B44" s="230" t="s">
        <v>77</v>
      </c>
      <c r="C44" s="231"/>
      <c r="D44" s="94">
        <v>1993011</v>
      </c>
      <c r="E44" s="246" t="s">
        <v>163</v>
      </c>
      <c r="F44" s="243"/>
      <c r="G44" s="243"/>
      <c r="H44" s="231"/>
      <c r="I44" s="95" t="s">
        <v>100</v>
      </c>
      <c r="J44" s="18"/>
      <c r="K44" s="230" t="s">
        <v>80</v>
      </c>
      <c r="L44" s="243"/>
      <c r="M44" s="231"/>
      <c r="N44" s="96">
        <v>1965007</v>
      </c>
      <c r="O44" s="232" t="s">
        <v>82</v>
      </c>
      <c r="P44" s="243"/>
      <c r="Q44" s="243"/>
      <c r="R44" s="231"/>
      <c r="S44" s="232" t="s">
        <v>7</v>
      </c>
      <c r="T44" s="233"/>
      <c r="U44" s="9"/>
      <c r="V44" s="9"/>
      <c r="W44" s="9"/>
      <c r="X44" s="9"/>
      <c r="Y44" s="9"/>
      <c r="Z44" s="9"/>
      <c r="AA44" s="9"/>
      <c r="AB44" s="9"/>
      <c r="AC44" s="9"/>
      <c r="AD44" s="9" t="s">
        <v>69</v>
      </c>
      <c r="AE44" s="9"/>
      <c r="AF44" s="9"/>
      <c r="AG44" s="9"/>
      <c r="AH44" s="16"/>
      <c r="AI44" s="16"/>
      <c r="AJ44" s="9"/>
    </row>
    <row r="45" spans="1:36" ht="19.5" customHeight="1">
      <c r="A45" s="9"/>
      <c r="B45" s="230" t="s">
        <v>89</v>
      </c>
      <c r="C45" s="231"/>
      <c r="D45" s="94">
        <v>1964002</v>
      </c>
      <c r="E45" s="246" t="s">
        <v>81</v>
      </c>
      <c r="F45" s="243"/>
      <c r="G45" s="243"/>
      <c r="H45" s="231"/>
      <c r="I45" s="95" t="s">
        <v>7</v>
      </c>
      <c r="J45" s="18"/>
      <c r="K45" s="230" t="s">
        <v>91</v>
      </c>
      <c r="L45" s="243"/>
      <c r="M45" s="231"/>
      <c r="N45" s="96">
        <v>1984002</v>
      </c>
      <c r="O45" s="232" t="s">
        <v>92</v>
      </c>
      <c r="P45" s="243"/>
      <c r="Q45" s="243"/>
      <c r="R45" s="231"/>
      <c r="S45" s="232" t="s">
        <v>79</v>
      </c>
      <c r="T45" s="23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6"/>
      <c r="AI45" s="16"/>
      <c r="AJ45" s="9"/>
    </row>
    <row r="46" spans="1:36" ht="18.75" customHeight="1">
      <c r="A46" s="4"/>
      <c r="B46" s="230"/>
      <c r="C46" s="231"/>
      <c r="D46" s="94"/>
      <c r="E46" s="247"/>
      <c r="F46" s="243"/>
      <c r="G46" s="243"/>
      <c r="H46" s="231"/>
      <c r="I46" s="95"/>
      <c r="J46" s="4"/>
      <c r="K46" s="230" t="s">
        <v>91</v>
      </c>
      <c r="L46" s="243"/>
      <c r="M46" s="231"/>
      <c r="N46" s="96">
        <v>1999004</v>
      </c>
      <c r="O46" s="232" t="s">
        <v>93</v>
      </c>
      <c r="P46" s="243"/>
      <c r="Q46" s="243"/>
      <c r="R46" s="231"/>
      <c r="S46" s="232" t="s">
        <v>7</v>
      </c>
      <c r="T46" s="23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9.5" customHeight="1">
      <c r="A47" s="4"/>
      <c r="B47" s="230"/>
      <c r="C47" s="231"/>
      <c r="D47" s="94"/>
      <c r="E47" s="247"/>
      <c r="F47" s="243"/>
      <c r="G47" s="243"/>
      <c r="H47" s="231"/>
      <c r="I47" s="95"/>
      <c r="J47" s="4"/>
      <c r="K47" s="230" t="s">
        <v>91</v>
      </c>
      <c r="L47" s="243"/>
      <c r="M47" s="231"/>
      <c r="N47" s="96">
        <v>1994029</v>
      </c>
      <c r="O47" s="232" t="s">
        <v>94</v>
      </c>
      <c r="P47" s="243"/>
      <c r="Q47" s="243"/>
      <c r="R47" s="231"/>
      <c r="S47" s="232" t="s">
        <v>7</v>
      </c>
      <c r="T47" s="23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5"/>
      <c r="AJ47" s="4"/>
    </row>
    <row r="48" spans="1:36" ht="19.5" customHeight="1">
      <c r="A48" s="4"/>
      <c r="B48" s="248"/>
      <c r="C48" s="250"/>
      <c r="D48" s="97"/>
      <c r="E48" s="254"/>
      <c r="F48" s="249"/>
      <c r="G48" s="249"/>
      <c r="H48" s="250"/>
      <c r="I48" s="98"/>
      <c r="J48" s="4"/>
      <c r="K48" s="248"/>
      <c r="L48" s="249"/>
      <c r="M48" s="250"/>
      <c r="N48" s="99"/>
      <c r="O48" s="255"/>
      <c r="P48" s="249"/>
      <c r="Q48" s="249"/>
      <c r="R48" s="250"/>
      <c r="S48" s="255"/>
      <c r="T48" s="25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5"/>
      <c r="AJ48" s="4"/>
    </row>
    <row r="49" spans="1:36" ht="18.75" customHeight="1">
      <c r="A49" s="4"/>
      <c r="B49" s="253"/>
      <c r="C49" s="241"/>
      <c r="D49" s="251"/>
      <c r="E49" s="241"/>
      <c r="F49" s="100"/>
      <c r="G49" s="251"/>
      <c r="H49" s="241"/>
      <c r="I49" s="241"/>
      <c r="J49" s="4"/>
      <c r="K49" s="251"/>
      <c r="L49" s="241"/>
      <c r="M49" s="241"/>
      <c r="N49" s="251"/>
      <c r="O49" s="241"/>
      <c r="P49" s="251"/>
      <c r="Q49" s="241"/>
      <c r="R49" s="241"/>
      <c r="S49" s="241"/>
      <c r="T49" s="24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5"/>
      <c r="AJ49" s="4"/>
    </row>
    <row r="50" spans="1:36" ht="18" customHeight="1">
      <c r="A50" s="4"/>
      <c r="B50" s="234" t="s">
        <v>95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5"/>
      <c r="AJ50" s="4"/>
    </row>
    <row r="51" spans="1:36" ht="18" customHeight="1">
      <c r="A51" s="4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5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2"/>
      <c r="C52" s="2"/>
      <c r="D52" s="101"/>
      <c r="E52" s="9"/>
      <c r="F52" s="9"/>
      <c r="G52" s="101"/>
      <c r="H52" s="9"/>
      <c r="I52" s="8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102"/>
      <c r="C53" s="102"/>
      <c r="D53" s="103"/>
      <c r="E53" s="104"/>
      <c r="F53" s="104"/>
      <c r="G53" s="105"/>
      <c r="H53" s="106"/>
      <c r="I53" s="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244"/>
      <c r="F55" s="245"/>
      <c r="G55" s="245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  <row r="1001" spans="1:36" ht="12.75" customHeight="1">
      <c r="A1001" s="4"/>
      <c r="B1001" s="4"/>
      <c r="C1001" s="2"/>
      <c r="D1001" s="2"/>
      <c r="E1001" s="17"/>
      <c r="F1001" s="17"/>
      <c r="G1001" s="2"/>
      <c r="H1001" s="2"/>
      <c r="I1001" s="18"/>
      <c r="J1001" s="18"/>
      <c r="K1001" s="2"/>
      <c r="L1001" s="19"/>
      <c r="M1001" s="2"/>
      <c r="N1001" s="2"/>
      <c r="O1001" s="2"/>
      <c r="P1001" s="2"/>
      <c r="Q1001" s="2"/>
      <c r="R1001" s="2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  <c r="AC1001" s="4"/>
      <c r="AD1001" s="4"/>
      <c r="AE1001" s="4"/>
      <c r="AF1001" s="4"/>
      <c r="AG1001" s="4"/>
      <c r="AH1001" s="5"/>
      <c r="AI1001" s="5"/>
      <c r="AJ1001" s="4"/>
    </row>
    <row r="1002" spans="1:36" ht="12.75" customHeight="1">
      <c r="A1002" s="4"/>
      <c r="B1002" s="4"/>
      <c r="C1002" s="2"/>
      <c r="D1002" s="2"/>
      <c r="E1002" s="17"/>
      <c r="F1002" s="17"/>
      <c r="G1002" s="2"/>
      <c r="H1002" s="2"/>
      <c r="I1002" s="18"/>
      <c r="J1002" s="18"/>
      <c r="K1002" s="2"/>
      <c r="L1002" s="19"/>
      <c r="M1002" s="2"/>
      <c r="N1002" s="2"/>
      <c r="O1002" s="2"/>
      <c r="P1002" s="2"/>
      <c r="Q1002" s="2"/>
      <c r="R1002" s="2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  <c r="AC1002" s="4"/>
      <c r="AD1002" s="4"/>
      <c r="AE1002" s="4"/>
      <c r="AF1002" s="4"/>
      <c r="AG1002" s="4"/>
      <c r="AH1002" s="5"/>
      <c r="AI1002" s="5"/>
      <c r="AJ1002" s="4"/>
    </row>
    <row r="1003" spans="1:36" ht="12.75" customHeight="1">
      <c r="A1003" s="4"/>
      <c r="B1003" s="4"/>
      <c r="C1003" s="2"/>
      <c r="D1003" s="2"/>
      <c r="E1003" s="17"/>
      <c r="F1003" s="17"/>
      <c r="G1003" s="2"/>
      <c r="H1003" s="2"/>
      <c r="I1003" s="18"/>
      <c r="J1003" s="18"/>
      <c r="K1003" s="2"/>
      <c r="L1003" s="19"/>
      <c r="M1003" s="2"/>
      <c r="N1003" s="2"/>
      <c r="O1003" s="2"/>
      <c r="P1003" s="2"/>
      <c r="Q1003" s="2"/>
      <c r="R1003" s="2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  <c r="AC1003" s="4"/>
      <c r="AD1003" s="4"/>
      <c r="AE1003" s="4"/>
      <c r="AF1003" s="4"/>
      <c r="AG1003" s="4"/>
      <c r="AH1003" s="5"/>
      <c r="AI1003" s="5"/>
      <c r="AJ1003" s="4"/>
    </row>
    <row r="1004" spans="1:36" ht="12.75" customHeight="1">
      <c r="A1004" s="4"/>
      <c r="B1004" s="4"/>
      <c r="C1004" s="2"/>
      <c r="D1004" s="2"/>
      <c r="E1004" s="17"/>
      <c r="F1004" s="17"/>
      <c r="G1004" s="2"/>
      <c r="H1004" s="2"/>
      <c r="I1004" s="18"/>
      <c r="J1004" s="18"/>
      <c r="K1004" s="2"/>
      <c r="L1004" s="19"/>
      <c r="M1004" s="2"/>
      <c r="N1004" s="2"/>
      <c r="O1004" s="2"/>
      <c r="P1004" s="2"/>
      <c r="Q1004" s="2"/>
      <c r="R1004" s="2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  <c r="AC1004" s="4"/>
      <c r="AD1004" s="4"/>
      <c r="AE1004" s="4"/>
      <c r="AF1004" s="4"/>
      <c r="AG1004" s="4"/>
      <c r="AH1004" s="5"/>
      <c r="AI1004" s="5"/>
      <c r="AJ1004" s="4"/>
    </row>
    <row r="1005" spans="1:36" ht="12.75" customHeight="1">
      <c r="A1005" s="4"/>
      <c r="B1005" s="4"/>
      <c r="C1005" s="2"/>
      <c r="D1005" s="2"/>
      <c r="E1005" s="17"/>
      <c r="F1005" s="17"/>
      <c r="G1005" s="2"/>
      <c r="H1005" s="2"/>
      <c r="I1005" s="18"/>
      <c r="J1005" s="18"/>
      <c r="K1005" s="2"/>
      <c r="L1005" s="19"/>
      <c r="M1005" s="2"/>
      <c r="N1005" s="2"/>
      <c r="O1005" s="2"/>
      <c r="P1005" s="2"/>
      <c r="Q1005" s="2"/>
      <c r="R1005" s="2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  <c r="AC1005" s="4"/>
      <c r="AD1005" s="4"/>
      <c r="AE1005" s="4"/>
      <c r="AF1005" s="4"/>
      <c r="AG1005" s="4"/>
      <c r="AH1005" s="5"/>
      <c r="AI1005" s="5"/>
      <c r="AJ1005" s="4"/>
    </row>
  </sheetData>
  <mergeCells count="110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N34:P34"/>
    <mergeCell ref="S34:T34"/>
    <mergeCell ref="K36:M36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E46:H46"/>
    <mergeCell ref="B43:C43"/>
    <mergeCell ref="B44:C44"/>
    <mergeCell ref="E44:H44"/>
    <mergeCell ref="B45:C45"/>
    <mergeCell ref="E45:H45"/>
    <mergeCell ref="B46:C46"/>
    <mergeCell ref="K41:M41"/>
    <mergeCell ref="K30:M30"/>
    <mergeCell ref="K38:M38"/>
    <mergeCell ref="E40:H40"/>
    <mergeCell ref="K40:M40"/>
    <mergeCell ref="K32:M32"/>
    <mergeCell ref="K34:M34"/>
    <mergeCell ref="O46:R46"/>
    <mergeCell ref="S46:T46"/>
    <mergeCell ref="O47:R47"/>
    <mergeCell ref="S47:T47"/>
    <mergeCell ref="O48:R48"/>
    <mergeCell ref="S48:T48"/>
    <mergeCell ref="N49:O49"/>
    <mergeCell ref="P49:T49"/>
    <mergeCell ref="B40:C40"/>
    <mergeCell ref="B41:C41"/>
    <mergeCell ref="E41:H41"/>
    <mergeCell ref="O41:R41"/>
    <mergeCell ref="S41:T41"/>
    <mergeCell ref="B42:C42"/>
    <mergeCell ref="S43:T43"/>
    <mergeCell ref="K45:M45"/>
    <mergeCell ref="K46:M46"/>
    <mergeCell ref="K43:M43"/>
    <mergeCell ref="O43:R43"/>
    <mergeCell ref="K44:M44"/>
    <mergeCell ref="O44:R44"/>
    <mergeCell ref="S44:T44"/>
    <mergeCell ref="O45:R45"/>
    <mergeCell ref="S45:T45"/>
    <mergeCell ref="E47:H47"/>
    <mergeCell ref="E55:G55"/>
    <mergeCell ref="B48:C48"/>
    <mergeCell ref="E48:H48"/>
    <mergeCell ref="B49:C49"/>
    <mergeCell ref="D49:E49"/>
    <mergeCell ref="G49:I49"/>
    <mergeCell ref="B50:T50"/>
    <mergeCell ref="B51:T51"/>
    <mergeCell ref="B47:C47"/>
    <mergeCell ref="K47:M47"/>
    <mergeCell ref="K48:M48"/>
    <mergeCell ref="K49:M49"/>
    <mergeCell ref="K42:M42"/>
    <mergeCell ref="O42:R42"/>
    <mergeCell ref="S42:T42"/>
    <mergeCell ref="E42:H42"/>
    <mergeCell ref="E43:H43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N30:P30"/>
    <mergeCell ref="S30:T30"/>
    <mergeCell ref="N38:P38"/>
    <mergeCell ref="S38:T38"/>
    <mergeCell ref="O40:R40"/>
    <mergeCell ref="S40:T40"/>
    <mergeCell ref="N36:P36"/>
    <mergeCell ref="S36:T36"/>
    <mergeCell ref="N32:P32"/>
    <mergeCell ref="S32:T32"/>
  </mergeCells>
  <conditionalFormatting sqref="K27:N27">
    <cfRule type="cellIs" dxfId="71" priority="1" stopIfTrue="1" operator="between">
      <formula>1</formula>
      <formula>300</formula>
    </cfRule>
    <cfRule type="cellIs" dxfId="70" priority="2" stopIfTrue="1" operator="lessThanOrEqual">
      <formula>0</formula>
    </cfRule>
  </conditionalFormatting>
  <conditionalFormatting sqref="K29:N29">
    <cfRule type="cellIs" dxfId="69" priority="3" stopIfTrue="1" operator="between">
      <formula>1</formula>
      <formula>300</formula>
    </cfRule>
    <cfRule type="cellIs" dxfId="68" priority="4" stopIfTrue="1" operator="lessThanOrEqual">
      <formula>0</formula>
    </cfRule>
  </conditionalFormatting>
  <conditionalFormatting sqref="K31:N31 K33:N33 K35:N35 K37:N37">
    <cfRule type="cellIs" dxfId="67" priority="5" stopIfTrue="1" operator="between">
      <formula>1</formula>
      <formula>300</formula>
    </cfRule>
    <cfRule type="cellIs" dxfId="66" priority="6" stopIfTrue="1" operator="lessThanOrEqual">
      <formula>0</formula>
    </cfRule>
  </conditionalFormatting>
  <conditionalFormatting sqref="K9:P9">
    <cfRule type="cellIs" dxfId="65" priority="18" stopIfTrue="1" operator="lessThanOrEqual">
      <formula>0</formula>
    </cfRule>
    <cfRule type="cellIs" dxfId="64" priority="17" stopIfTrue="1" operator="between">
      <formula>1</formula>
      <formula>300</formula>
    </cfRule>
  </conditionalFormatting>
  <conditionalFormatting sqref="K11:P11">
    <cfRule type="cellIs" dxfId="63" priority="19" stopIfTrue="1" operator="between">
      <formula>1</formula>
      <formula>300</formula>
    </cfRule>
    <cfRule type="cellIs" dxfId="62" priority="20" stopIfTrue="1" operator="lessThanOrEqual">
      <formula>0</formula>
    </cfRule>
  </conditionalFormatting>
  <conditionalFormatting sqref="K13:P13">
    <cfRule type="cellIs" dxfId="61" priority="23" stopIfTrue="1" operator="between">
      <formula>1</formula>
      <formula>300</formula>
    </cfRule>
    <cfRule type="cellIs" dxfId="60" priority="24" stopIfTrue="1" operator="lessThanOrEqual">
      <formula>0</formula>
    </cfRule>
  </conditionalFormatting>
  <conditionalFormatting sqref="K15:P15">
    <cfRule type="cellIs" dxfId="59" priority="22" stopIfTrue="1" operator="lessThanOrEqual">
      <formula>0</formula>
    </cfRule>
    <cfRule type="cellIs" dxfId="58" priority="21" stopIfTrue="1" operator="between">
      <formula>1</formula>
      <formula>300</formula>
    </cfRule>
  </conditionalFormatting>
  <conditionalFormatting sqref="K17:P17">
    <cfRule type="cellIs" dxfId="57" priority="15" stopIfTrue="1" operator="between">
      <formula>1</formula>
      <formula>300</formula>
    </cfRule>
    <cfRule type="cellIs" dxfId="56" priority="16" stopIfTrue="1" operator="lessThanOrEqual">
      <formula>0</formula>
    </cfRule>
  </conditionalFormatting>
  <conditionalFormatting sqref="K19:P19">
    <cfRule type="cellIs" dxfId="55" priority="30" stopIfTrue="1" operator="lessThanOrEqual">
      <formula>0</formula>
    </cfRule>
    <cfRule type="cellIs" dxfId="54" priority="29" stopIfTrue="1" operator="between">
      <formula>1</formula>
      <formula>300</formula>
    </cfRule>
  </conditionalFormatting>
  <conditionalFormatting sqref="K21:P21">
    <cfRule type="cellIs" dxfId="53" priority="28" stopIfTrue="1" operator="lessThanOrEqual">
      <formula>0</formula>
    </cfRule>
    <cfRule type="cellIs" dxfId="52" priority="27" stopIfTrue="1" operator="between">
      <formula>1</formula>
      <formula>300</formula>
    </cfRule>
  </conditionalFormatting>
  <conditionalFormatting sqref="K23:P23">
    <cfRule type="cellIs" dxfId="51" priority="26" stopIfTrue="1" operator="lessThanOrEqual">
      <formula>0</formula>
    </cfRule>
    <cfRule type="cellIs" dxfId="50" priority="25" stopIfTrue="1" operator="between">
      <formula>1</formula>
      <formula>300</formula>
    </cfRule>
  </conditionalFormatting>
  <conditionalFormatting sqref="K25:P25">
    <cfRule type="cellIs" dxfId="49" priority="14" stopIfTrue="1" operator="lessThanOrEqual">
      <formula>0</formula>
    </cfRule>
    <cfRule type="cellIs" dxfId="48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 C33 C35 C37" xr:uid="{00000000-0002-0000-04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400-000001000000}">
      <formula1>"11-12,13-14,15-16,17-18,19-23,24-34,=35,35+"</formula1>
    </dataValidation>
    <dataValidation type="list" allowBlank="1" showErrorMessage="1" sqref="E9 E11 F12 E13 E15 E17 E19 E21 E23 E25 E27 E29 E31 E33 E35 E37" xr:uid="{00000000-0002-0000-04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 F33 F35 F37" xr:uid="{00000000-0002-0000-0400-000003000000}">
      <formula1>"11-12,13-14,15-16,17-18,19-23,24-34,=35"</formula1>
    </dataValidation>
    <dataValidation type="list" allowBlank="1" showErrorMessage="1" sqref="D5" xr:uid="{00000000-0002-0000-04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41:B48 K41:K48" xr:uid="{00000000-0002-0000-04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005"/>
  <sheetViews>
    <sheetView showGridLines="0" topLeftCell="A4" workbookViewId="0">
      <selection activeCell="E7" sqref="E7:E8"/>
    </sheetView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179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45186</v>
      </c>
      <c r="V5" s="11"/>
      <c r="W5" s="13"/>
      <c r="X5" s="13"/>
      <c r="Y5" s="13"/>
      <c r="Z5" s="14" t="s">
        <v>11</v>
      </c>
      <c r="AA5" s="14"/>
      <c r="AB5" s="15">
        <v>6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2001014</v>
      </c>
      <c r="C9" s="43" t="s">
        <v>148</v>
      </c>
      <c r="D9" s="44">
        <v>101.2</v>
      </c>
      <c r="E9" s="43" t="s">
        <v>180</v>
      </c>
      <c r="F9" s="111" t="s">
        <v>166</v>
      </c>
      <c r="G9" s="45">
        <v>36937</v>
      </c>
      <c r="H9" s="46">
        <v>10</v>
      </c>
      <c r="I9" s="47" t="s">
        <v>181</v>
      </c>
      <c r="J9" s="48" t="s">
        <v>52</v>
      </c>
      <c r="K9" s="49">
        <v>104</v>
      </c>
      <c r="L9" s="49">
        <v>108</v>
      </c>
      <c r="M9" s="49">
        <v>112</v>
      </c>
      <c r="N9" s="49">
        <v>140</v>
      </c>
      <c r="O9" s="49">
        <v>145</v>
      </c>
      <c r="P9" s="49">
        <v>-150</v>
      </c>
      <c r="Q9" s="50">
        <f>IF(MAX(K9:M9)&gt;0,IF(MAX(K9:M9)&lt;0,0,TRUNC(MAX(K9:M9)/1)*1),"")</f>
        <v>112</v>
      </c>
      <c r="R9" s="46">
        <f>IF(MAX(N9:P9)&gt;0,IF(MAX(N9:P9)&lt;0,0,TRUNC(MAX(N9:P9)/1)*1),"")</f>
        <v>145</v>
      </c>
      <c r="S9" s="46">
        <f>IF(Q9="","",IF(R9="","",IF(SUM(Q9:R9)=0,"",SUM(Q9:R9))))</f>
        <v>257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293.29604133761228</v>
      </c>
      <c r="U9" s="44" t="str">
        <f>IF(AF9=1,T9*AI9,"")</f>
        <v/>
      </c>
      <c r="V9" s="52">
        <f>IF('K6'!G7="","",'K6'!G7)</f>
        <v>9</v>
      </c>
      <c r="W9" s="52">
        <f>IF('K6'!K7="","",'K6'!K7)</f>
        <v>16.239999999999998</v>
      </c>
      <c r="X9" s="52">
        <f>IF('K6'!N7="","",'K6'!N7)</f>
        <v>6.39</v>
      </c>
      <c r="Y9" s="51"/>
      <c r="Z9" s="44"/>
      <c r="AA9" s="46"/>
      <c r="AB9" s="53"/>
      <c r="AC9" s="54">
        <f>U5</f>
        <v>45186</v>
      </c>
      <c r="AD9" s="55" t="str">
        <f>IF(ISNUMBER(FIND("M",E9)),"m",IF(ISNUMBER(FIND("K",E9)),"k"))</f>
        <v>m</v>
      </c>
      <c r="AE9" s="56">
        <f>IF(OR(G9="",AC9=""),0,(YEAR(AC9)-YEAR(G9)))</f>
        <v>22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1.1412297328311762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351.95524960513472</v>
      </c>
      <c r="T10" s="239"/>
      <c r="U10" s="44"/>
      <c r="V10" s="44">
        <f>IF(V9="","",V9*20)</f>
        <v>180</v>
      </c>
      <c r="W10" s="44">
        <f>IF(W9="","",(W9*10)*AJ9)</f>
        <v>185.33570861178299</v>
      </c>
      <c r="X10" s="44">
        <f>IF(X9="","",IF((80+(8-ROUNDUP(X9,1))*40)&lt;0,0,80+(8-ROUNDUP(X9,1))*40))</f>
        <v>144.00000000000003</v>
      </c>
      <c r="Y10" s="51">
        <f>IF(SUM(V10,W10,X10)&gt;0,SUM(V10,W10,X10),"")</f>
        <v>509.33570861178305</v>
      </c>
      <c r="Z10" s="44">
        <f>IF(AE9&gt;34,(IF(OR(S10="",V10="",W10="",X10=""),"",SUM(S10,V10,W10,X10))*AI9),IF(OR(S10="",V10="",W10="",X10=""),"", SUM(S10,V10,W10,X10)))</f>
        <v>861.29095821691772</v>
      </c>
      <c r="AA10" s="46">
        <v>3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2000009</v>
      </c>
      <c r="C11" s="43" t="s">
        <v>65</v>
      </c>
      <c r="D11" s="44">
        <v>67.180000000000007</v>
      </c>
      <c r="E11" s="43" t="s">
        <v>180</v>
      </c>
      <c r="F11" s="111" t="s">
        <v>166</v>
      </c>
      <c r="G11" s="45">
        <v>36529</v>
      </c>
      <c r="H11" s="46">
        <v>1</v>
      </c>
      <c r="I11" s="47" t="s">
        <v>182</v>
      </c>
      <c r="J11" s="48" t="s">
        <v>169</v>
      </c>
      <c r="K11" s="49">
        <v>-88</v>
      </c>
      <c r="L11" s="49">
        <v>90</v>
      </c>
      <c r="M11" s="49">
        <v>-93</v>
      </c>
      <c r="N11" s="49">
        <v>107</v>
      </c>
      <c r="O11" s="49">
        <v>113</v>
      </c>
      <c r="P11" s="49">
        <v>117</v>
      </c>
      <c r="Q11" s="50">
        <f>IF(MAX(K11:M11)&gt;0,IF(MAX(K11:M11)&lt;0,0,TRUNC(MAX(K11:M11)/1)*1),"")</f>
        <v>90</v>
      </c>
      <c r="R11" s="46">
        <f>IF(MAX(N11:P11)&gt;0,IF(MAX(N11:P11)&lt;0,0,TRUNC(MAX(N11:P11)/1)*1),"")</f>
        <v>117</v>
      </c>
      <c r="S11" s="46">
        <f>IF(Q11="","",IF(R11="","",IF(SUM(Q11:R11)=0,"",SUM(Q11:R11))))</f>
        <v>207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294.23739734657704</v>
      </c>
      <c r="U11" s="44" t="str">
        <f>IF(AF11=1,T11*AI11,"")</f>
        <v/>
      </c>
      <c r="V11" s="52">
        <f>IF('K6'!G9="","",'K6'!G9)</f>
        <v>8.5</v>
      </c>
      <c r="W11" s="52">
        <f>IF('K6'!K9="","",'K6'!K9)</f>
        <v>12.35</v>
      </c>
      <c r="X11" s="52">
        <f>IF('K6'!N9="","",'K6'!N9)</f>
        <v>6.19</v>
      </c>
      <c r="Y11" s="51"/>
      <c r="Z11" s="44"/>
      <c r="AA11" s="46"/>
      <c r="AB11" s="53"/>
      <c r="AC11" s="61">
        <f>U5</f>
        <v>45186</v>
      </c>
      <c r="AD11" s="55" t="str">
        <f>IF(ISNUMBER(FIND("M",E11)),"m",IF(ISNUMBER(FIND("K",E11)),"k"))</f>
        <v>m</v>
      </c>
      <c r="AE11" s="56">
        <f>IF(OR(G11="",AC11=""),0,(YEAR(AC11)-YEAR(G11)))</f>
        <v>23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1.4214367021573771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353.08487681589241</v>
      </c>
      <c r="T12" s="239"/>
      <c r="U12" s="44"/>
      <c r="V12" s="44">
        <f>IF(V11="","",V11*20)</f>
        <v>170</v>
      </c>
      <c r="W12" s="44">
        <f>IF(W11="","",(W11*10)*AJ11)</f>
        <v>175.54743271643608</v>
      </c>
      <c r="X12" s="44">
        <f>IF(X11="","",IF((80+(8-ROUNDUP(X11,1))*40)&lt;0,0,80+(8-ROUNDUP(X11,1))*40))</f>
        <v>152.00000000000003</v>
      </c>
      <c r="Y12" s="51">
        <f>IF(SUM(V12,W12,X12)&gt;0,SUM(V12,W12,X12),"")</f>
        <v>497.54743271643611</v>
      </c>
      <c r="Z12" s="44">
        <f>IF(AE11&gt;34,(IF(OR(S12="",V12="",W12="",X12=""),"",SUM(S12,V12,W12,X12))*AI11),IF(OR(S12="",V12="",W12="",X12=""),"", SUM(S12,V12,W12,X12)))</f>
        <v>850.63230953232846</v>
      </c>
      <c r="AA12" s="46">
        <v>4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2000010</v>
      </c>
      <c r="C13" s="43" t="s">
        <v>127</v>
      </c>
      <c r="D13" s="44">
        <v>85.29</v>
      </c>
      <c r="E13" s="43" t="s">
        <v>180</v>
      </c>
      <c r="F13" s="111" t="s">
        <v>166</v>
      </c>
      <c r="G13" s="45">
        <v>36748</v>
      </c>
      <c r="H13" s="46">
        <v>7</v>
      </c>
      <c r="I13" s="47" t="s">
        <v>183</v>
      </c>
      <c r="J13" s="48" t="s">
        <v>169</v>
      </c>
      <c r="K13" s="49">
        <v>-110</v>
      </c>
      <c r="L13" s="49">
        <v>-110</v>
      </c>
      <c r="M13" s="49">
        <v>110</v>
      </c>
      <c r="N13" s="49">
        <v>135</v>
      </c>
      <c r="O13" s="49">
        <v>-140</v>
      </c>
      <c r="P13" s="49">
        <v>-141</v>
      </c>
      <c r="Q13" s="50">
        <f>IF(MAX(K13:M13)&gt;0,IF(MAX(K13:M13)&lt;0,0,TRUNC(MAX(K13:M13)/1)*1),"")</f>
        <v>110</v>
      </c>
      <c r="R13" s="46">
        <f>IF(MAX(N13:P13)&gt;0,IF(MAX(N13:P13)&lt;0,0,TRUNC(MAX(N13:P13)/1)*1),"")</f>
        <v>135</v>
      </c>
      <c r="S13" s="46">
        <f>IF(Q13="","",IF(R13="","",IF(SUM(Q13:R13)=0,"",SUM(Q13:R13))))</f>
        <v>245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302.53820796717071</v>
      </c>
      <c r="U13" s="44" t="str">
        <f>IF(AF13=1,T13*AI13,"")</f>
        <v/>
      </c>
      <c r="V13" s="52">
        <f>IF('K6'!G11="","",'K6'!G11)</f>
        <v>9.25</v>
      </c>
      <c r="W13" s="52">
        <f>IF('K6'!K11="","",'K6'!K11)</f>
        <v>15.06</v>
      </c>
      <c r="X13" s="52">
        <f>IF('K6'!N11="","",'K6'!N11)</f>
        <v>6.12</v>
      </c>
      <c r="Y13" s="63"/>
      <c r="Z13" s="44"/>
      <c r="AA13" s="46"/>
      <c r="AB13" s="53"/>
      <c r="AC13" s="61">
        <f>U5</f>
        <v>45186</v>
      </c>
      <c r="AD13" s="55" t="str">
        <f>IF(ISNUMBER(FIND("M",E13)),"m",IF(ISNUMBER(FIND("K",E13)),"k"))</f>
        <v>m</v>
      </c>
      <c r="AE13" s="56">
        <f>IF(OR(G13="",AC13=""),0,(YEAR(AC13)-YEAR(G13)))</f>
        <v>23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1.2348498284374314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363.04584956060484</v>
      </c>
      <c r="T14" s="239"/>
      <c r="U14" s="44"/>
      <c r="V14" s="44">
        <f>IF(V13="","",V13*20)</f>
        <v>185</v>
      </c>
      <c r="W14" s="44">
        <f>IF(W13="","",(W13*10)*AJ13)</f>
        <v>185.96838416267715</v>
      </c>
      <c r="X14" s="44">
        <f>IF(X13="","",IF((80+(8-ROUNDUP(X13,1))*40)&lt;0,0,80+(8-ROUNDUP(X13,1))*40))</f>
        <v>152.00000000000003</v>
      </c>
      <c r="Y14" s="51">
        <f>IF(SUM(V14,W14,X14)&gt;0,SUM(V14,W14,X14),"")</f>
        <v>522.96838416267713</v>
      </c>
      <c r="Z14" s="44">
        <f>IF(AE13&gt;34,(IF(OR(S14="",V14="",W14="",X14=""),"",SUM(S14,V14,W14,X14))*AI13),IF(OR(S14="",V14="",W14="",X14=""),"", SUM(S14,V14,W14,X14)))</f>
        <v>886.01423372328202</v>
      </c>
      <c r="AA14" s="46">
        <v>1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2001001</v>
      </c>
      <c r="C15" s="43" t="s">
        <v>127</v>
      </c>
      <c r="D15" s="44">
        <v>84.57</v>
      </c>
      <c r="E15" s="43" t="s">
        <v>180</v>
      </c>
      <c r="F15" s="111" t="s">
        <v>166</v>
      </c>
      <c r="G15" s="45">
        <v>37160</v>
      </c>
      <c r="H15" s="46">
        <v>8</v>
      </c>
      <c r="I15" s="47" t="s">
        <v>184</v>
      </c>
      <c r="J15" s="48" t="s">
        <v>57</v>
      </c>
      <c r="K15" s="49">
        <v>113</v>
      </c>
      <c r="L15" s="49">
        <v>116</v>
      </c>
      <c r="M15" s="49">
        <v>119</v>
      </c>
      <c r="N15" s="49">
        <v>150</v>
      </c>
      <c r="O15" s="49">
        <v>154</v>
      </c>
      <c r="P15" s="49">
        <v>-158</v>
      </c>
      <c r="Q15" s="50">
        <f>IF(MAX(K15:M15)&gt;0,IF(MAX(K15:M15)&lt;0,0,TRUNC(MAX(K15:M15)/1)*1),"")</f>
        <v>119</v>
      </c>
      <c r="R15" s="46">
        <f>IF(MAX(N15:P15)&gt;0,IF(MAX(N15:P15)&lt;0,0,TRUNC(MAX(N15:P15)/1)*1),"")</f>
        <v>154</v>
      </c>
      <c r="S15" s="46">
        <f>IF(Q15="","",IF(R15="","",IF(SUM(Q15:R15)=0,"",SUM(Q15:R15))))</f>
        <v>273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338.59567591796826</v>
      </c>
      <c r="U15" s="44" t="str">
        <f>IF(AF15=1,T15*AI15,"")</f>
        <v/>
      </c>
      <c r="V15" s="52">
        <f>IF('K6'!G13="","",'K6'!G13)</f>
        <v>8.44</v>
      </c>
      <c r="W15" s="52">
        <f>IF('K6'!K13="","",'K6'!K13)</f>
        <v>12.08</v>
      </c>
      <c r="X15" s="52">
        <f>IF('K6'!N13="","",'K6'!N13)</f>
        <v>6.38</v>
      </c>
      <c r="Y15" s="51"/>
      <c r="Z15" s="44"/>
      <c r="AA15" s="46"/>
      <c r="AB15" s="53"/>
      <c r="AC15" s="61">
        <f>U5</f>
        <v>45186</v>
      </c>
      <c r="AD15" s="55" t="str">
        <f>IF(ISNUMBER(FIND("M",E15)),"m",IF(ISNUMBER(FIND("K",E15)),"k"))</f>
        <v>m</v>
      </c>
      <c r="AE15" s="56">
        <f>IF(OR(G15="",AC15=""),0,(YEAR(AC15)-YEAR(G15)))</f>
        <v>22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1.240277201164719</v>
      </c>
    </row>
    <row r="16" spans="1:36" ht="19.5" customHeight="1">
      <c r="A16" s="41"/>
      <c r="B16" s="59"/>
      <c r="C16" s="44"/>
      <c r="D16" s="44"/>
      <c r="E16" s="44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406.31481110156193</v>
      </c>
      <c r="T16" s="239"/>
      <c r="U16" s="44"/>
      <c r="V16" s="44">
        <f>IF(V15="","",V15*20)</f>
        <v>168.79999999999998</v>
      </c>
      <c r="W16" s="44">
        <f>IF(W15="","",(W15*10)*AJ15)</f>
        <v>149.82548590069806</v>
      </c>
      <c r="X16" s="44">
        <f>IF(X15="","",IF((80+(8-ROUNDUP(X15,1))*40)&lt;0,0,80+(8-ROUNDUP(X15,1))*40))</f>
        <v>144.00000000000003</v>
      </c>
      <c r="Y16" s="51">
        <f>IF(SUM(V16,W16,X16)&gt;0,SUM(V16,W16,X16),"")</f>
        <v>462.6254859006981</v>
      </c>
      <c r="Z16" s="44">
        <f>IF(AE15&gt;34,(IF(OR(S16="",V16="",W16="",X16=""),"",SUM(S16,V16,W16,X16))*AI15),IF(OR(S16="",V16="",W16="",X16=""),"", SUM(S16,V16,W16,X16)))</f>
        <v>868.94029700225997</v>
      </c>
      <c r="AA16" s="46">
        <v>2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2000001</v>
      </c>
      <c r="C17" s="43" t="s">
        <v>106</v>
      </c>
      <c r="D17" s="44">
        <v>75.22</v>
      </c>
      <c r="E17" s="43" t="s">
        <v>180</v>
      </c>
      <c r="F17" s="111" t="s">
        <v>166</v>
      </c>
      <c r="G17" s="45">
        <v>36711</v>
      </c>
      <c r="H17" s="46">
        <v>4</v>
      </c>
      <c r="I17" s="66" t="s">
        <v>185</v>
      </c>
      <c r="J17" s="48" t="s">
        <v>57</v>
      </c>
      <c r="K17" s="49">
        <v>85</v>
      </c>
      <c r="L17" s="49">
        <v>89</v>
      </c>
      <c r="M17" s="49">
        <v>92</v>
      </c>
      <c r="N17" s="49">
        <v>105</v>
      </c>
      <c r="O17" s="49">
        <v>110</v>
      </c>
      <c r="P17" s="49">
        <v>114</v>
      </c>
      <c r="Q17" s="50">
        <f>IF(MAX(K17:M17)&gt;0,IF(MAX(K17:M17)&lt;0,0,TRUNC(MAX(K17:M17)/1)*1),"")</f>
        <v>92</v>
      </c>
      <c r="R17" s="46">
        <f>IF(MAX(N17:P17)&gt;0,IF(MAX(N17:P17)&lt;0,0,TRUNC(MAX(N17:P17)/1)*1),"")</f>
        <v>114</v>
      </c>
      <c r="S17" s="46">
        <f>IF(Q17="","",IF(R17="","",IF(SUM(Q17:R17)=0,"",SUM(Q17:R17))))</f>
        <v>206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272.71864946420732</v>
      </c>
      <c r="U17" s="44" t="str">
        <f>IF(AF17=1,T17*AI17,"")</f>
        <v/>
      </c>
      <c r="V17" s="52">
        <f>IF('K6'!G15="","",'K6'!G15)</f>
        <v>7.9</v>
      </c>
      <c r="W17" s="52">
        <f>IF('K6'!K15="","",'K6'!K15)</f>
        <v>10.65</v>
      </c>
      <c r="X17" s="52">
        <f>IF('K6'!N15="","",'K6'!N15)</f>
        <v>6.54</v>
      </c>
      <c r="Y17" s="51"/>
      <c r="Z17" s="44"/>
      <c r="AA17" s="46"/>
      <c r="AB17" s="53"/>
      <c r="AC17" s="61">
        <f>U5</f>
        <v>45186</v>
      </c>
      <c r="AD17" s="55" t="str">
        <f>IF(ISNUMBER(FIND("M",E17)),"m",IF(ISNUMBER(FIND("K",E17)),"k"))</f>
        <v>m</v>
      </c>
      <c r="AE17" s="56">
        <f>IF(OR(G17="",AC17=""),0,(YEAR(AC17)-YEAR(G17)))</f>
        <v>23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1.3238769391466374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327.26237935704876</v>
      </c>
      <c r="T18" s="239"/>
      <c r="U18" s="44"/>
      <c r="V18" s="44">
        <f>IF(V17="","",V17*20)</f>
        <v>158</v>
      </c>
      <c r="W18" s="44">
        <f>IF(W17="","",(W17*10)*AJ17)</f>
        <v>140.99289401911687</v>
      </c>
      <c r="X18" s="44">
        <f>IF(X17="","",IF((80+(8-ROUNDUP(X17,1))*40)&lt;0,0,80+(8-ROUNDUP(X17,1))*40))</f>
        <v>136</v>
      </c>
      <c r="Y18" s="51">
        <f>IF(SUM(V18,W18,X18)&gt;0,SUM(V18,W18,X18),"")</f>
        <v>434.99289401911687</v>
      </c>
      <c r="Z18" s="44">
        <f>IF(AE17&gt;34,(IF(OR(S18="",V18="",W18="",X18=""),"",SUM(S18,V18,W18,X18))*AI17),IF(OR(S18="",V18="",W18="",X18=""),"", SUM(S18,V18,W18,X18)))</f>
        <v>762.25527337616563</v>
      </c>
      <c r="AA18" s="46">
        <v>5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>
        <v>2004004</v>
      </c>
      <c r="C19" s="43">
        <f>102</f>
        <v>102</v>
      </c>
      <c r="D19" s="44">
        <v>100.98</v>
      </c>
      <c r="E19" s="43" t="s">
        <v>180</v>
      </c>
      <c r="F19" s="111" t="s">
        <v>166</v>
      </c>
      <c r="G19" s="45">
        <v>38227</v>
      </c>
      <c r="H19" s="46">
        <v>11</v>
      </c>
      <c r="I19" s="66" t="s">
        <v>186</v>
      </c>
      <c r="J19" s="48" t="s">
        <v>7</v>
      </c>
      <c r="K19" s="49">
        <v>93</v>
      </c>
      <c r="L19" s="49">
        <v>-97</v>
      </c>
      <c r="M19" s="49">
        <v>100</v>
      </c>
      <c r="N19" s="49">
        <v>117</v>
      </c>
      <c r="O19" s="49">
        <v>120</v>
      </c>
      <c r="P19" s="49">
        <v>-123</v>
      </c>
      <c r="Q19" s="50">
        <f>IF(MAX(K19:M19)&gt;0,IF(MAX(K19:M19)&lt;0,0,TRUNC(MAX(K19:M19)/1)*1),"")</f>
        <v>100</v>
      </c>
      <c r="R19" s="46">
        <f>IF(MAX(N19:P19)&gt;0,IF(MAX(N19:P19)&lt;0,0,TRUNC(MAX(N19:P19)/1)*1),"")</f>
        <v>120</v>
      </c>
      <c r="S19" s="46">
        <f>IF(Q19="","",IF(R19="","",IF(SUM(Q19:R19)=0,"",SUM(Q19:R19))))</f>
        <v>220</v>
      </c>
      <c r="T19" s="51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251.29354536702715</v>
      </c>
      <c r="U19" s="44" t="str">
        <f>IF(AF19=1,T19*AI19,"")</f>
        <v/>
      </c>
      <c r="V19" s="52">
        <f>IF('K6'!G17="","",'K6'!G17)</f>
        <v>7.55</v>
      </c>
      <c r="W19" s="52">
        <f>IF('K6'!K17="","",'K6'!K17)</f>
        <v>10.87</v>
      </c>
      <c r="X19" s="52">
        <f>IF('K6'!N17="","",'K6'!N17)</f>
        <v>7.18</v>
      </c>
      <c r="Y19" s="51"/>
      <c r="Z19" s="44"/>
      <c r="AA19" s="46"/>
      <c r="AB19" s="53"/>
      <c r="AC19" s="61">
        <f>U5</f>
        <v>45186</v>
      </c>
      <c r="AD19" s="55" t="str">
        <f>IF(ISNUMBER(FIND("M",E19)),"m",IF(ISNUMBER(FIND("K",E19)),"k"))</f>
        <v>m</v>
      </c>
      <c r="AE19" s="56">
        <f>IF(OR(G19="",AC19=""),0,(YEAR(AC19)-YEAR(G19)))</f>
        <v>19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b">
        <f>IF(AD19="m",AG19,IF(AD19="k",AH19,""))</f>
        <v>0</v>
      </c>
      <c r="AJ19" s="41">
        <f>IF(D19="","",IF(D19&gt;193.609,1,IF(D19&lt;32,10^(0.722762521*LOG10(32/193.609)^2),10^(0.722762521*LOG10(D19/193.609)^2))))</f>
        <v>1.1422433880319416</v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>
        <f>IF(T19="","",T19*1.2)</f>
        <v>301.55225444043259</v>
      </c>
      <c r="T20" s="239"/>
      <c r="U20" s="44"/>
      <c r="V20" s="44">
        <f>IF(V19="","",V19*20)</f>
        <v>151</v>
      </c>
      <c r="W20" s="44">
        <f>IF(W19="","",(W19*10)*AJ19)</f>
        <v>124.16185627907204</v>
      </c>
      <c r="X20" s="44">
        <f>IF(X19="","",IF((80+(8-ROUNDUP(X19,1))*40)&lt;0,0,80+(8-ROUNDUP(X19,1))*40))</f>
        <v>112.00000000000003</v>
      </c>
      <c r="Y20" s="51">
        <f>IF(SUM(V20,W20,X20)&gt;0,SUM(V20,W20,X20),"")</f>
        <v>387.16185627907203</v>
      </c>
      <c r="Z20" s="44">
        <f>IF(AE19&gt;34,(IF(OR(S20="",V20="",W20="",X20=""),"",SUM(S20,V20,W20,X20))*AI19),IF(OR(S20="",V20="",W20="",X20=""),"", SUM(S20,V20,W20,X20)))</f>
        <v>688.71411071950467</v>
      </c>
      <c r="AA20" s="46">
        <v>6</v>
      </c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/>
      <c r="C21" s="43"/>
      <c r="D21" s="44"/>
      <c r="E21" s="43"/>
      <c r="F21" s="43"/>
      <c r="G21" s="45"/>
      <c r="H21" s="46"/>
      <c r="I21" s="47"/>
      <c r="J21" s="48"/>
      <c r="K21" s="49"/>
      <c r="L21" s="49"/>
      <c r="M21" s="49"/>
      <c r="N21" s="49"/>
      <c r="O21" s="49"/>
      <c r="P21" s="49"/>
      <c r="Q21" s="50" t="str">
        <f>IF(MAX(K21:M21)&gt;0,IF(MAX(K21:M21)&lt;0,0,TRUNC(MAX(K21:M21)/1)*1),"")</f>
        <v/>
      </c>
      <c r="R21" s="46" t="str">
        <f>IF(MAX(N21:P21)&gt;0,IF(MAX(N21:P21)&lt;0,0,TRUNC(MAX(N21:P21)/1)*1),"")</f>
        <v/>
      </c>
      <c r="S21" s="46" t="str">
        <f>IF(Q21="","",IF(R21="","",IF(SUM(Q21:R21)=0,"",SUM(Q21:R21))))</f>
        <v/>
      </c>
      <c r="T21" s="51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44" t="str">
        <f>IF(AF21=1,T21*AI21,"")</f>
        <v/>
      </c>
      <c r="V21" s="52" t="str">
        <f>IF('K6'!G19="","",'K6'!G19)</f>
        <v/>
      </c>
      <c r="W21" s="52" t="str">
        <f>IF('K6'!K19="","",'K6'!K19)</f>
        <v/>
      </c>
      <c r="X21" s="52" t="str">
        <f>IF('K6'!N19="","",'K6'!N19)</f>
        <v/>
      </c>
      <c r="Y21" s="51"/>
      <c r="Z21" s="44"/>
      <c r="AA21" s="46"/>
      <c r="AB21" s="53"/>
      <c r="AC21" s="61">
        <f>U5</f>
        <v>45186</v>
      </c>
      <c r="AD21" s="55" t="b">
        <f>IF(ISNUMBER(FIND("M",E21)),"m",IF(ISNUMBER(FIND("K",E21)),"k"))</f>
        <v>0</v>
      </c>
      <c r="AE21" s="56">
        <f>IF(OR(G21="",AC21=""),0,(YEAR(AC21)-YEAR(G21)))</f>
        <v>0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str">
        <f>IF(AD21="m",AG21,IF(AD21="k",AH21,""))</f>
        <v/>
      </c>
      <c r="AJ21" s="41" t="str">
        <f>IF(D21="","",IF(D21&gt;193.609,1,IF(D21&lt;32,10^(0.722762521*LOG10(32/193.609)^2),10^(0.722762521*LOG10(D21/193.609)^2))))</f>
        <v/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 t="str">
        <f>IF(T21="","",T21*1.2)</f>
        <v/>
      </c>
      <c r="T22" s="239"/>
      <c r="U22" s="44"/>
      <c r="V22" s="44" t="str">
        <f>IF(V21="","",V21*20)</f>
        <v/>
      </c>
      <c r="W22" s="44" t="str">
        <f>IF(W21="","",(W21*10)*AJ21)</f>
        <v/>
      </c>
      <c r="X22" s="44" t="str">
        <f>IF(X21="","",IF((80+(8-ROUNDUP(X21,1))*40)&lt;0,0,80+(8-ROUNDUP(X21,1))*40))</f>
        <v/>
      </c>
      <c r="Y22" s="51" t="str">
        <f>IF(SUM(V22,W22,X22)&gt;0,SUM(V22,W22,X22),"")</f>
        <v/>
      </c>
      <c r="Z22" s="44" t="str">
        <f>IF(AE21&gt;34,(IF(OR(S22="",V22="",W22="",X22=""),"",SUM(S22,V22,W22,X22))*AI21),IF(OR(S22="",V22="",W22="",X22=""),"", SUM(S22,V22,W22,X22)))</f>
        <v/>
      </c>
      <c r="AA22" s="46"/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>
        <v>1999018</v>
      </c>
      <c r="C23" s="43" t="s">
        <v>106</v>
      </c>
      <c r="D23" s="44">
        <v>75.5</v>
      </c>
      <c r="E23" s="111" t="s">
        <v>180</v>
      </c>
      <c r="F23" s="111" t="s">
        <v>187</v>
      </c>
      <c r="G23" s="45">
        <v>36344</v>
      </c>
      <c r="H23" s="46">
        <v>2</v>
      </c>
      <c r="I23" s="47" t="s">
        <v>188</v>
      </c>
      <c r="J23" s="48" t="s">
        <v>52</v>
      </c>
      <c r="K23" s="49">
        <v>90</v>
      </c>
      <c r="L23" s="49">
        <v>-94</v>
      </c>
      <c r="M23" s="49">
        <v>97</v>
      </c>
      <c r="N23" s="49">
        <v>105</v>
      </c>
      <c r="O23" s="49">
        <v>110</v>
      </c>
      <c r="P23" s="49">
        <v>117</v>
      </c>
      <c r="Q23" s="50">
        <f>IF(MAX(K23:M23)&gt;0,IF(MAX(K23:M23)&lt;0,0,TRUNC(MAX(K23:M23)/1)*1),"")</f>
        <v>97</v>
      </c>
      <c r="R23" s="46">
        <f>IF(MAX(N23:P23)&gt;0,IF(MAX(N23:P23)&lt;0,0,TRUNC(MAX(N23:P23)/1)*1),"")</f>
        <v>117</v>
      </c>
      <c r="S23" s="46">
        <f>IF(Q23="","",IF(R23="","",IF(SUM(Q23:R23)=0,"",SUM(Q23:R23))))</f>
        <v>214</v>
      </c>
      <c r="T23" s="51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>282.68681543290728</v>
      </c>
      <c r="U23" s="44" t="str">
        <f>IF(AF23=1,T23*AI23,"")</f>
        <v/>
      </c>
      <c r="V23" s="52">
        <f>IF('K6'!G21="","",'K6'!G21)</f>
        <v>8.77</v>
      </c>
      <c r="W23" s="52">
        <f>IF('K6'!K21="","",'K6'!K21)</f>
        <v>12.07</v>
      </c>
      <c r="X23" s="52">
        <f>IF('K6'!N21="","",'K6'!N21)</f>
        <v>6.52</v>
      </c>
      <c r="Y23" s="51"/>
      <c r="Z23" s="44"/>
      <c r="AA23" s="46"/>
      <c r="AB23" s="53"/>
      <c r="AC23" s="61">
        <f>U5</f>
        <v>45186</v>
      </c>
      <c r="AD23" s="55" t="str">
        <f>IF(ISNUMBER(FIND("M",E23)),"m",IF(ISNUMBER(FIND("K",E23)),"k"))</f>
        <v>m</v>
      </c>
      <c r="AE23" s="67">
        <f>IF(OR(G23="",AC23=""),0,(YEAR(AC23)-YEAR(G23)))</f>
        <v>24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b">
        <f>IF(AD23="m",AG23,IF(AD23="k",AH23,""))</f>
        <v>0</v>
      </c>
      <c r="AJ23" s="41">
        <f>IF(D23="","",IF(D23&gt;193.609,1,IF(D23&lt;32,10^(0.722762521*LOG10(32/193.609)^2),10^(0.722762521*LOG10(D23/193.609)^2))))</f>
        <v>1.3209664262390661</v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>
        <f>IF(T23="","",T23*1.2)</f>
        <v>339.2241785194887</v>
      </c>
      <c r="T24" s="239"/>
      <c r="U24" s="44"/>
      <c r="V24" s="44">
        <f>IF(V23="","",V23*20)</f>
        <v>175.39999999999998</v>
      </c>
      <c r="W24" s="44">
        <f>IF(W23="","",(W23*10)*AJ23)</f>
        <v>159.44064764705527</v>
      </c>
      <c r="X24" s="44">
        <f>IF(X23="","",IF((80+(8-ROUNDUP(X23,1))*40)&lt;0,0,80+(8-ROUNDUP(X23,1))*40))</f>
        <v>136</v>
      </c>
      <c r="Y24" s="51">
        <f>IF(SUM(V24,W24,X24)&gt;0,SUM(V24,W24,X24),"")</f>
        <v>470.84064764705522</v>
      </c>
      <c r="Z24" s="44">
        <f>IF(AE23&gt;34,(IF(OR(S24="",V24="",W24="",X24=""),"",SUM(S24,V24,W24,X24))*AI23),IF(OR(S24="",V24="",W24="",X24=""),"", SUM(S24,V24,W24,X24)))</f>
        <v>810.06482616654387</v>
      </c>
      <c r="AA24" s="46">
        <v>3</v>
      </c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1992001</v>
      </c>
      <c r="C25" s="43" t="s">
        <v>106</v>
      </c>
      <c r="D25" s="44">
        <v>78.8</v>
      </c>
      <c r="E25" s="43" t="s">
        <v>180</v>
      </c>
      <c r="F25" s="111" t="s">
        <v>187</v>
      </c>
      <c r="G25" s="45">
        <v>33954</v>
      </c>
      <c r="H25" s="46">
        <v>3</v>
      </c>
      <c r="I25" s="47" t="s">
        <v>189</v>
      </c>
      <c r="J25" s="48" t="s">
        <v>79</v>
      </c>
      <c r="K25" s="49">
        <v>70</v>
      </c>
      <c r="L25" s="49">
        <v>-75</v>
      </c>
      <c r="M25" s="49">
        <v>-75</v>
      </c>
      <c r="N25" s="49">
        <v>-100</v>
      </c>
      <c r="O25" s="49">
        <v>-100</v>
      </c>
      <c r="P25" s="49">
        <v>100</v>
      </c>
      <c r="Q25" s="50">
        <f>IF(MAX(K25:M25)&gt;0,IF(MAX(K25:M25)&lt;0,0,TRUNC(MAX(K25:M25)/1)*1),"")</f>
        <v>70</v>
      </c>
      <c r="R25" s="46">
        <f>IF(MAX(N25:P25)&gt;0,IF(MAX(N25:P25)&lt;0,0,TRUNC(MAX(N25:P25)/1)*1),"")</f>
        <v>100</v>
      </c>
      <c r="S25" s="46">
        <f>IF(Q25="","",IF(R25="","",IF(SUM(Q25:R25)=0,"",SUM(Q25:R25))))</f>
        <v>170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219.08181860783651</v>
      </c>
      <c r="U25" s="44" t="str">
        <f>IF(AF25=1,T25*AI25,"")</f>
        <v/>
      </c>
      <c r="V25" s="52">
        <f>IF('K6'!G23="","",'K6'!G23)</f>
        <v>7.72</v>
      </c>
      <c r="W25" s="52">
        <f>IF('K6'!K23="","",'K6'!K23)</f>
        <v>11.41</v>
      </c>
      <c r="X25" s="52">
        <f>IF('K6'!N23="","",'K6'!N23)</f>
        <v>6.5</v>
      </c>
      <c r="Y25" s="51"/>
      <c r="Z25" s="44"/>
      <c r="AA25" s="46"/>
      <c r="AB25" s="53"/>
      <c r="AC25" s="61">
        <f>U5</f>
        <v>45186</v>
      </c>
      <c r="AD25" s="55" t="str">
        <f>IF(ISNUMBER(FIND("M",E25)),"m",IF(ISNUMBER(FIND("K",E25)),"k"))</f>
        <v>m</v>
      </c>
      <c r="AE25" s="67">
        <f>IF(OR(G25="",AC25=""),0,(YEAR(AC25)-YEAR(G25)))</f>
        <v>31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1.2887165791415709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262.89818232940382</v>
      </c>
      <c r="T26" s="239"/>
      <c r="U26" s="44"/>
      <c r="V26" s="44">
        <f>IF(V25="","",V25*20)</f>
        <v>154.4</v>
      </c>
      <c r="W26" s="44">
        <f>IF(W25="","",(W25*10)*AJ25)</f>
        <v>147.04256168005324</v>
      </c>
      <c r="X26" s="44">
        <f>IF(X25="","",IF((80+(8-ROUNDUP(X25,1))*40)&lt;0,0,80+(8-ROUNDUP(X25,1))*40))</f>
        <v>140</v>
      </c>
      <c r="Y26" s="51">
        <f>IF(SUM(V26,W26,X26)&gt;0,SUM(V26,W26,X26),"")</f>
        <v>441.44256168005325</v>
      </c>
      <c r="Z26" s="44">
        <f>IF(AE25&gt;34,(IF(OR(S26="",V26="",W26="",X26=""),"",SUM(S26,V26,W26,X26))*AI25),IF(OR(S26="",V26="",W26="",X26=""),"", SUM(S26,V26,W26,X26)))</f>
        <v>704.34074400945713</v>
      </c>
      <c r="AA26" s="46">
        <v>5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1999007</v>
      </c>
      <c r="C27" s="107" t="s">
        <v>127</v>
      </c>
      <c r="D27" s="44">
        <v>83.14</v>
      </c>
      <c r="E27" s="111" t="s">
        <v>180</v>
      </c>
      <c r="F27" s="111" t="s">
        <v>187</v>
      </c>
      <c r="G27" s="45">
        <v>36202</v>
      </c>
      <c r="H27" s="46">
        <v>5</v>
      </c>
      <c r="I27" s="47" t="s">
        <v>190</v>
      </c>
      <c r="J27" s="48" t="s">
        <v>52</v>
      </c>
      <c r="K27" s="49">
        <v>113</v>
      </c>
      <c r="L27" s="70">
        <v>118</v>
      </c>
      <c r="M27" s="70">
        <v>-122</v>
      </c>
      <c r="N27" s="49">
        <v>125</v>
      </c>
      <c r="O27" s="108">
        <v>135</v>
      </c>
      <c r="P27" s="108">
        <v>-140</v>
      </c>
      <c r="Q27" s="50">
        <f>IF(MAX(K27:M27)&gt;0,IF(MAX(K27:M27)&lt;0,0,TRUNC(MAX(K27:M27)/1)*1),"")</f>
        <v>118</v>
      </c>
      <c r="R27" s="46">
        <f>IF(MAX(N27:P27)&gt;0,IF(MAX(N27:P27)&lt;0,0,TRUNC(MAX(N27:P27)/1)*1),"")</f>
        <v>135</v>
      </c>
      <c r="S27" s="46">
        <f>IF(Q27="","",IF(R27="","",IF(SUM(Q27:R27)=0,"",SUM(Q27:R27))))</f>
        <v>253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316.61390002741314</v>
      </c>
      <c r="U27" s="44" t="str">
        <f>IF(AF27=1,T27*AI27,"")</f>
        <v/>
      </c>
      <c r="V27" s="52">
        <f>IF('K6'!G25="","",'K6'!G25)</f>
        <v>8.6</v>
      </c>
      <c r="W27" s="52">
        <f>IF('K6'!K25="","",'K6'!K25)</f>
        <v>13.01</v>
      </c>
      <c r="X27" s="52">
        <f>IF('K6'!N25="","",'K6'!N25)</f>
        <v>6.23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45186</v>
      </c>
      <c r="AD27" s="55" t="str">
        <f>IF(ISNUMBER(FIND("M",E27)),"m",IF(ISNUMBER(FIND("K",E27)),"k"))</f>
        <v>m</v>
      </c>
      <c r="AE27" s="67">
        <f>IF(OR(G27="",AC27=""),0,(YEAR(AC27)-YEAR(G27)))</f>
        <v>24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1.2514383392525881</v>
      </c>
    </row>
    <row r="28" spans="1:36" ht="19.5" customHeight="1">
      <c r="A28" s="41"/>
      <c r="B28" s="59"/>
      <c r="C28" s="109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379.93668003289577</v>
      </c>
      <c r="T28" s="239"/>
      <c r="U28" s="44"/>
      <c r="V28" s="44">
        <f>IF(V27="","",V27*20)</f>
        <v>172</v>
      </c>
      <c r="W28" s="44">
        <f>IF(W27="","",(W27*10)*AJ27)</f>
        <v>162.8121279367617</v>
      </c>
      <c r="X28" s="44">
        <f>IF(X27="","",IF((80+(8-ROUNDUP(X27,1))*40)&lt;0,0,80+(8-ROUNDUP(X27,1))*40))</f>
        <v>148</v>
      </c>
      <c r="Y28" s="51">
        <f>IF(SUM(V28,W28,X28)&gt;0,SUM(V28,W28,X28),"")</f>
        <v>482.81212793676173</v>
      </c>
      <c r="Z28" s="44">
        <f>IF(AE27&gt;34,(IF(OR(S28="",V28="",W28="",X28=""),"",SUM(S28,V28,W28,X28))*AI27),IF(OR(S28="",V28="",W28="",X28=""),"", SUM(S28,V28,W28,X28)))</f>
        <v>862.74880796965749</v>
      </c>
      <c r="AA28" s="46">
        <v>2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1995008</v>
      </c>
      <c r="C29" s="107" t="s">
        <v>127</v>
      </c>
      <c r="D29" s="44">
        <v>84.7</v>
      </c>
      <c r="E29" s="111" t="s">
        <v>180</v>
      </c>
      <c r="F29" s="111" t="s">
        <v>187</v>
      </c>
      <c r="G29" s="45">
        <v>34917</v>
      </c>
      <c r="H29" s="46">
        <v>6</v>
      </c>
      <c r="I29" s="48" t="s">
        <v>191</v>
      </c>
      <c r="J29" s="48" t="s">
        <v>52</v>
      </c>
      <c r="K29" s="49">
        <v>-110</v>
      </c>
      <c r="L29" s="70">
        <v>110</v>
      </c>
      <c r="M29" s="70">
        <v>115</v>
      </c>
      <c r="N29" s="49">
        <v>135</v>
      </c>
      <c r="O29" s="108">
        <v>140</v>
      </c>
      <c r="P29" s="108">
        <v>-145</v>
      </c>
      <c r="Q29" s="50">
        <f>IF(MAX(K29:M29)&gt;0,IF(MAX(K29:M29)&lt;0,0,TRUNC(MAX(K29:M29)/1)*1),"")</f>
        <v>115</v>
      </c>
      <c r="R29" s="46">
        <f>IF(MAX(N29:P29)&gt;0,IF(MAX(N29:P29)&lt;0,0,TRUNC(MAX(N29:P29)/1)*1),"")</f>
        <v>140</v>
      </c>
      <c r="S29" s="46">
        <f>IF(Q29="","",IF(R29="","",IF(SUM(Q29:R29)=0,"",SUM(Q29:R29))))</f>
        <v>255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316.01842356649416</v>
      </c>
      <c r="U29" s="44" t="str">
        <f>IF(AF29=1,T29*AI29,"")</f>
        <v/>
      </c>
      <c r="V29" s="52">
        <f>IF('K6'!G27="","",'K6'!G27)</f>
        <v>9.84</v>
      </c>
      <c r="W29" s="52">
        <f>IF('K6'!K27="","",'K6'!K27)</f>
        <v>13.45</v>
      </c>
      <c r="X29" s="52">
        <f>IF('K6'!N27="","",'K6'!N27)</f>
        <v>6.11</v>
      </c>
      <c r="Y29" s="51"/>
      <c r="Z29" s="44" t="str">
        <f>IF(AE29&gt;34,(IF(OR(S30="",V30="",W30="",X30=""),"",SUM(S30,V30,W30,X30))*AI29),IF(OR(S30="",V30="",W30="",X30=""),"",""))</f>
        <v/>
      </c>
      <c r="AA29" s="46"/>
      <c r="AB29" s="53"/>
      <c r="AC29" s="61">
        <f>U5</f>
        <v>45186</v>
      </c>
      <c r="AD29" s="55" t="str">
        <f>IF(ISNUMBER(FIND("M",E29)),"m",IF(ISNUMBER(FIND("K",E29)),"k"))</f>
        <v>m</v>
      </c>
      <c r="AE29" s="67">
        <f>IF(OR(G29="",AC29=""),0,(YEAR(AC29)-YEAR(G29)))</f>
        <v>28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b">
        <f>IF(AD29="m",AG29,IF(AD29="k",AH29,""))</f>
        <v>0</v>
      </c>
      <c r="AJ29" s="41">
        <f>IF(D29="","",IF(D29&gt;193.609,1,IF(D29&lt;32,10^(0.722762521*LOG10(32/193.609)^2),10^(0.722762521*LOG10(D29/193.609)^2))))</f>
        <v>1.2392879348191657</v>
      </c>
    </row>
    <row r="30" spans="1:36" ht="19.5" customHeight="1">
      <c r="A30" s="41"/>
      <c r="B30" s="59"/>
      <c r="C30" s="109"/>
      <c r="D30" s="44"/>
      <c r="E30" s="44"/>
      <c r="F30" s="53"/>
      <c r="G30" s="45"/>
      <c r="H30" s="46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379.22210827979296</v>
      </c>
      <c r="T30" s="239"/>
      <c r="U30" s="44"/>
      <c r="V30" s="44">
        <f>IF(V29="","",V29*20)</f>
        <v>196.8</v>
      </c>
      <c r="W30" s="44">
        <f>IF(W29="","",(W29*10)*AJ29)</f>
        <v>166.68422723317778</v>
      </c>
      <c r="X30" s="44">
        <f>IF(X29="","",IF((80+(8-ROUNDUP(X29,1))*40)&lt;0,0,80+(8-ROUNDUP(X29,1))*40))</f>
        <v>152.00000000000003</v>
      </c>
      <c r="Y30" s="51">
        <f>IF(SUM(V30,W30,X30)&gt;0,SUM(V30,W30,X30),"")</f>
        <v>515.48422723317776</v>
      </c>
      <c r="Z30" s="44">
        <f>IF(AE29&gt;34,(IF(OR(S30="",V30="",W30="",X30=""),"",SUM(S30,V30,W30,X30))*AI29),IF(OR(S30="",V30="",W30="",X30=""),"", SUM(S30,V30,W30,X30)))</f>
        <v>894.70633551297078</v>
      </c>
      <c r="AA30" s="46">
        <v>1</v>
      </c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>
        <v>1996002</v>
      </c>
      <c r="C31" s="107" t="s">
        <v>160</v>
      </c>
      <c r="D31" s="44">
        <v>90.55</v>
      </c>
      <c r="E31" s="43" t="s">
        <v>180</v>
      </c>
      <c r="F31" s="111" t="s">
        <v>187</v>
      </c>
      <c r="G31" s="45">
        <v>35134</v>
      </c>
      <c r="H31" s="46">
        <v>9</v>
      </c>
      <c r="I31" s="48" t="s">
        <v>192</v>
      </c>
      <c r="J31" s="48" t="s">
        <v>79</v>
      </c>
      <c r="K31" s="49">
        <v>90</v>
      </c>
      <c r="L31" s="70">
        <v>-95</v>
      </c>
      <c r="M31" s="70">
        <v>-95</v>
      </c>
      <c r="N31" s="49">
        <v>110</v>
      </c>
      <c r="O31" s="108">
        <v>115</v>
      </c>
      <c r="P31" s="108">
        <v>-120</v>
      </c>
      <c r="Q31" s="50">
        <f>IF(MAX(K31:M31)&gt;0,IF(MAX(K31:M31)&lt;0,0,TRUNC(MAX(K31:M31)/1)*1),"")</f>
        <v>90</v>
      </c>
      <c r="R31" s="46">
        <f>IF(MAX(N31:P31)&gt;0,IF(MAX(N31:P31)&lt;0,0,TRUNC(MAX(N31:P31)/1)*1),"")</f>
        <v>115</v>
      </c>
      <c r="S31" s="46">
        <f>IF(Q31="","",IF(R31="","",IF(SUM(Q31:R31)=0,"",SUM(Q31:R31))))</f>
        <v>205</v>
      </c>
      <c r="T31" s="51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>245.74256795615554</v>
      </c>
      <c r="U31" s="44" t="str">
        <f>IF(AF31=1,T31*AI31,"")</f>
        <v/>
      </c>
      <c r="V31" s="52">
        <f>IF('K6'!G29="","",'K6'!G29)</f>
        <v>8.26</v>
      </c>
      <c r="W31" s="52">
        <f>IF('K6'!K29="","",'K6'!K29)</f>
        <v>13.45</v>
      </c>
      <c r="X31" s="52">
        <f>IF('K6'!N29="","",'K6'!N29)</f>
        <v>6.81</v>
      </c>
      <c r="Y31" s="51"/>
      <c r="Z31" s="44" t="str">
        <f>IF(AE31&gt;34,(IF(OR(S32="",V32="",W32="",X32=""),"",SUM(S32,V32,W32,X32))*AI31),IF(OR(S32="",V32="",W32="",X32=""),"",""))</f>
        <v/>
      </c>
      <c r="AA31" s="46"/>
      <c r="AB31" s="53"/>
      <c r="AC31" s="61">
        <f>U5</f>
        <v>45186</v>
      </c>
      <c r="AD31" s="55" t="str">
        <f>IF(ISNUMBER(FIND("M",E31)),"m",IF(ISNUMBER(FIND("K",E31)),"k"))</f>
        <v>m</v>
      </c>
      <c r="AE31" s="67">
        <f>IF(OR(G31="",AC31=""),0,(YEAR(AC31)-YEAR(G31)))</f>
        <v>27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b">
        <f>IF(AD31="m",AG31,IF(AD31="k",AH31,""))</f>
        <v>0</v>
      </c>
      <c r="AJ31" s="41">
        <f>IF(D31="","",IF(D31&gt;193.609,1,IF(D31&lt;32,10^(0.722762521*LOG10(32/193.609)^2),10^(0.722762521*LOG10(D31/193.609)^2))))</f>
        <v>1.1987442333311573</v>
      </c>
    </row>
    <row r="32" spans="1:36" ht="19.5" customHeight="1">
      <c r="A32" s="41"/>
      <c r="B32" s="59"/>
      <c r="C32" s="109"/>
      <c r="D32" s="44"/>
      <c r="E32" s="44"/>
      <c r="F32" s="53"/>
      <c r="G32" s="45"/>
      <c r="H32" s="46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>
        <f>IF(T31="","",T31*1.2)</f>
        <v>294.89108154738665</v>
      </c>
      <c r="T32" s="239"/>
      <c r="U32" s="44"/>
      <c r="V32" s="44">
        <f>IF(V31="","",V31*20)</f>
        <v>165.2</v>
      </c>
      <c r="W32" s="44">
        <f>IF(W31="","",(W31*10)*AJ31)</f>
        <v>161.23109938304066</v>
      </c>
      <c r="X32" s="44">
        <f>IF(X31="","",IF((80+(8-ROUNDUP(X31,1))*40)&lt;0,0,80+(8-ROUNDUP(X31,1))*40))</f>
        <v>124.00000000000003</v>
      </c>
      <c r="Y32" s="51">
        <f>IF(SUM(V32,W32,X32)&gt;0,SUM(V32,W32,X32),"")</f>
        <v>450.43109938304065</v>
      </c>
      <c r="Z32" s="44">
        <f>IF(AE31&gt;34,(IF(OR(S32="",V32="",W32="",X32=""),"",SUM(S32,V32,W32,X32))*AI31),IF(OR(S32="",V32="",W32="",X32=""),"", SUM(S32,V32,W32,X32)))</f>
        <v>745.32218093042729</v>
      </c>
      <c r="AA32" s="46">
        <v>4</v>
      </c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9.5" customHeight="1">
      <c r="A33" s="41"/>
      <c r="B33" s="42"/>
      <c r="C33" s="107"/>
      <c r="D33" s="44"/>
      <c r="E33" s="43"/>
      <c r="F33" s="43"/>
      <c r="G33" s="45"/>
      <c r="H33" s="46"/>
      <c r="I33" s="48"/>
      <c r="J33" s="48"/>
      <c r="K33" s="70"/>
      <c r="L33" s="70"/>
      <c r="M33" s="70"/>
      <c r="N33" s="70"/>
      <c r="O33" s="71"/>
      <c r="P33" s="71"/>
      <c r="Q33" s="50" t="str">
        <f>IF(MAX(K33:M33)&gt;0,IF(MAX(K33:M33)&lt;0,0,TRUNC(MAX(K33:M33)/1)*1),"")</f>
        <v/>
      </c>
      <c r="R33" s="46" t="str">
        <f>IF(MAX(N33:P33)&gt;0,IF(MAX(N33:P33)&lt;0,0,TRUNC(MAX(N33:P33)/1)*1),"")</f>
        <v/>
      </c>
      <c r="S33" s="46" t="str">
        <f>IF(Q33="","",IF(R33="","",IF(SUM(Q33:R33)=0,"",SUM(Q33:R33))))</f>
        <v/>
      </c>
      <c r="T33" s="51" t="str">
        <f>IF(S33="","",IF(D33="","",IF((AD33="k"),IF(D33&gt;153.757,S33,IF(D33&lt;28,10^(0.0787004341*LOG10(28/153.757)^2)*S33,10^(0.787004341*LOG10(D33/153.757)^2)*S33)),IF(D33&gt;193.609,S33,IF(D33&lt;32,10^(0.722762523*LOG10(32/193.609)^2)*S33,10^(0.722762523*LOG10(D33/193.609)^2)*S33)))))</f>
        <v/>
      </c>
      <c r="U33" s="44" t="str">
        <f>IF(AF33=1,T33*AI33,"")</f>
        <v/>
      </c>
      <c r="V33" s="52" t="str">
        <f>IF('K6'!G31="","",'K6'!G31)</f>
        <v/>
      </c>
      <c r="W33" s="52" t="str">
        <f>IF('K6'!K31="","",'K6'!K31)</f>
        <v/>
      </c>
      <c r="X33" s="52" t="str">
        <f>IF('K6'!N31="","",'K6'!N31)</f>
        <v/>
      </c>
      <c r="Y33" s="51"/>
      <c r="Z33" s="44" t="str">
        <f>IF(AE33&gt;34,(IF(OR(S34="",V34="",W34="",X34=""),"",SUM(S34,V34,W34,X34))*AI33),IF(OR(S34="",V34="",W34="",X34=""),"",""))</f>
        <v/>
      </c>
      <c r="AA33" s="46"/>
      <c r="AB33" s="53"/>
      <c r="AC33" s="61">
        <f>U5</f>
        <v>45186</v>
      </c>
      <c r="AD33" s="55" t="b">
        <f>IF(ISNUMBER(FIND("M",E33)),"m",IF(ISNUMBER(FIND("K",E33)),"k"))</f>
        <v>0</v>
      </c>
      <c r="AE33" s="67">
        <f>IF(OR(G33="",AC33=""),0,(YEAR(AC33)-YEAR(G33)))</f>
        <v>0</v>
      </c>
      <c r="AF33" s="57">
        <f>IF(AE33&gt;34,1,0)</f>
        <v>0</v>
      </c>
      <c r="AG33" s="41" t="b">
        <f>IF(AF33=1,LOOKUP(AE33,'Meltzer-Faber'!A13:A73,'Meltzer-Faber'!B13:B73))</f>
        <v>0</v>
      </c>
      <c r="AH33" s="58" t="b">
        <f>IF(AF33=1,LOOKUP(AE33,'Meltzer-Faber'!A13:A73,'Meltzer-Faber'!C13:C73))</f>
        <v>0</v>
      </c>
      <c r="AI33" s="58" t="str">
        <f>IF(AD33="m",AG33,IF(AD33="k",AH33,""))</f>
        <v/>
      </c>
      <c r="AJ33" s="41" t="str">
        <f>IF(D33="","",IF(D33&gt;193.609,1,IF(D33&lt;32,10^(0.722762521*LOG10(32/193.609)^2),10^(0.722762521*LOG10(D33/193.609)^2))))</f>
        <v/>
      </c>
    </row>
    <row r="34" spans="1:36" ht="19.5" customHeight="1">
      <c r="A34" s="41"/>
      <c r="B34" s="59"/>
      <c r="C34" s="109"/>
      <c r="D34" s="44"/>
      <c r="E34" s="44"/>
      <c r="F34" s="53"/>
      <c r="G34" s="45"/>
      <c r="H34" s="46"/>
      <c r="I34" s="48"/>
      <c r="J34" s="48"/>
      <c r="K34" s="237"/>
      <c r="L34" s="238"/>
      <c r="M34" s="239"/>
      <c r="N34" s="237"/>
      <c r="O34" s="238"/>
      <c r="P34" s="239"/>
      <c r="Q34" s="60"/>
      <c r="R34" s="44"/>
      <c r="S34" s="240" t="str">
        <f>IF(T33="","",T33*1.2)</f>
        <v/>
      </c>
      <c r="T34" s="239"/>
      <c r="U34" s="44"/>
      <c r="V34" s="44" t="str">
        <f>IF(V33="","",V33*20)</f>
        <v/>
      </c>
      <c r="W34" s="44" t="str">
        <f>IF(W33="","",(W33*10)*AJ33)</f>
        <v/>
      </c>
      <c r="X34" s="44" t="str">
        <f>IF(X33="","",IF((80+(8-ROUNDUP(X33,1))*40)&lt;0,0,80+(8-ROUNDUP(X33,1))*40))</f>
        <v/>
      </c>
      <c r="Y34" s="51" t="str">
        <f>IF(SUM(V34,W34,X34)&gt;0,SUM(V34,W34,X34),"")</f>
        <v/>
      </c>
      <c r="Z34" s="44" t="str">
        <f>IF(AE33&gt;34,(IF(OR(S34="",V34="",W34="",X34=""),"",SUM(S34,V34,W34,X34))*AI33),IF(OR(S34="",V34="",W34="",X34=""),"", SUM(S34,V34,W34,X34)))</f>
        <v/>
      </c>
      <c r="AA34" s="46"/>
      <c r="AB34" s="53"/>
      <c r="AC34" s="61"/>
      <c r="AD34" s="2"/>
      <c r="AE34" s="56"/>
      <c r="AF34" s="57"/>
      <c r="AG34" s="41"/>
      <c r="AH34" s="58"/>
      <c r="AI34" s="58"/>
      <c r="AJ34" s="41"/>
    </row>
    <row r="35" spans="1:36" ht="19.5" customHeight="1">
      <c r="A35" s="41"/>
      <c r="B35" s="42">
        <v>1976003</v>
      </c>
      <c r="C35" s="107" t="s">
        <v>193</v>
      </c>
      <c r="D35" s="44">
        <v>102.8</v>
      </c>
      <c r="E35" s="43" t="s">
        <v>194</v>
      </c>
      <c r="F35" s="43">
        <f>35</f>
        <v>35</v>
      </c>
      <c r="G35" s="45">
        <v>27849</v>
      </c>
      <c r="H35" s="46">
        <v>13</v>
      </c>
      <c r="I35" s="48" t="s">
        <v>195</v>
      </c>
      <c r="J35" s="48" t="s">
        <v>52</v>
      </c>
      <c r="K35" s="49">
        <v>101</v>
      </c>
      <c r="L35" s="70">
        <v>104</v>
      </c>
      <c r="M35" s="70">
        <v>107</v>
      </c>
      <c r="N35" s="49">
        <v>136</v>
      </c>
      <c r="O35" s="108">
        <v>141</v>
      </c>
      <c r="P35" s="108">
        <v>146</v>
      </c>
      <c r="Q35" s="50">
        <f>IF(MAX(K35:M35)&gt;0,IF(MAX(K35:M35)&lt;0,0,TRUNC(MAX(K35:M35)/1)*1),"")</f>
        <v>107</v>
      </c>
      <c r="R35" s="46">
        <f>IF(MAX(N35:P35)&gt;0,IF(MAX(N35:P35)&lt;0,0,TRUNC(MAX(N35:P35)/1)*1),"")</f>
        <v>146</v>
      </c>
      <c r="S35" s="46">
        <f>IF(Q35="","",IF(R35="","",IF(SUM(Q35:R35)=0,"",SUM(Q35:R35))))</f>
        <v>253</v>
      </c>
      <c r="T35" s="51">
        <f>IF(S35="","",IF(D35="","",IF((AD35="k"),IF(D35&gt;153.757,S35,IF(D35&lt;28,10^(0.0787004341*LOG10(28/153.757)^2)*S35,10^(0.787004341*LOG10(D35/153.757)^2)*S35)),IF(D35&gt;193.609,S35,IF(D35&lt;32,10^(0.722762523*LOG10(32/193.609)^2)*S35,10^(0.722762523*LOG10(D35/193.609)^2)*S35)))))</f>
        <v>286.91455398449762</v>
      </c>
      <c r="U35" s="44">
        <f>IF(AF35=1,T35*AI35,"")</f>
        <v>353.7656450628856</v>
      </c>
      <c r="V35" s="52">
        <f>IF('K6'!G33="","",'K6'!G33)</f>
        <v>7.77</v>
      </c>
      <c r="W35" s="52">
        <f>IF('K6'!K33="","",'K6'!K33)</f>
        <v>12.25</v>
      </c>
      <c r="X35" s="52">
        <f>IF('K6'!N33="","",'K6'!N33)</f>
        <v>7.1</v>
      </c>
      <c r="Y35" s="51"/>
      <c r="Z35" s="112">
        <f>IF(AE35&gt;34,(IF(OR(S36="",V36="",W36="",X36=""),"",SUM(S36,V36,W36,X36))*AI35),IF(OR(S36="",V36="",W36="",X36=""),"",""))</f>
        <v>930.4446638190135</v>
      </c>
      <c r="AA35" s="46">
        <v>1</v>
      </c>
      <c r="AB35" s="53"/>
      <c r="AC35" s="61">
        <f>U5</f>
        <v>45186</v>
      </c>
      <c r="AD35" s="55" t="str">
        <f>IF(ISNUMBER(FIND("M",E35)),"m",IF(ISNUMBER(FIND("K",E35)),"k"))</f>
        <v>m</v>
      </c>
      <c r="AE35" s="67">
        <f>IF(OR(G35="",AC35=""),0,(YEAR(AC35)-YEAR(G35)))</f>
        <v>47</v>
      </c>
      <c r="AF35" s="57">
        <f>IF(AE35&gt;34,1,0)</f>
        <v>1</v>
      </c>
      <c r="AG35" s="113">
        <f>IF(AF35=1,LOOKUP(AE35,'Meltzer-Faber'!A15:A75,'Meltzer-Faber'!B15:B75))</f>
        <v>1.2330000000000001</v>
      </c>
      <c r="AH35" s="114">
        <f>IF(AF35=1,LOOKUP(AE35,'Meltzer-Faber'!A15:A75,'Meltzer-Faber'!C15:C75))</f>
        <v>1.2649999999999999</v>
      </c>
      <c r="AI35" s="114">
        <f>IF(AD35="m",AG35,IF(AD35="k",AH35,""))</f>
        <v>1.2330000000000001</v>
      </c>
      <c r="AJ35" s="41">
        <f>IF(D35="","",IF(D35&gt;193.609,1,IF(D35&lt;32,10^(0.722762521*LOG10(32/193.609)^2),10^(0.722762521*LOG10(D35/193.609)^2))))</f>
        <v>1.1340496200973287</v>
      </c>
    </row>
    <row r="36" spans="1:36" ht="19.5" customHeight="1">
      <c r="A36" s="41"/>
      <c r="B36" s="59"/>
      <c r="C36" s="109"/>
      <c r="D36" s="44"/>
      <c r="E36" s="44"/>
      <c r="F36" s="53"/>
      <c r="G36" s="45"/>
      <c r="H36" s="46"/>
      <c r="I36" s="48"/>
      <c r="J36" s="48"/>
      <c r="K36" s="237"/>
      <c r="L36" s="238"/>
      <c r="M36" s="239"/>
      <c r="N36" s="237"/>
      <c r="O36" s="238"/>
      <c r="P36" s="239"/>
      <c r="Q36" s="60"/>
      <c r="R36" s="44"/>
      <c r="S36" s="240">
        <f>IF(T35="","",T35*1.2)</f>
        <v>344.29746478139714</v>
      </c>
      <c r="T36" s="239"/>
      <c r="U36" s="44"/>
      <c r="V36" s="44">
        <f>IF(V35="","",V35*20)</f>
        <v>155.39999999999998</v>
      </c>
      <c r="W36" s="44">
        <f>IF(W35="","",(W35*10)*AJ35)</f>
        <v>138.92107846192278</v>
      </c>
      <c r="X36" s="44">
        <f>IF(X35="","",IF((80+(8-ROUNDUP(X35,1))*40)&lt;0,0,80+(8-ROUNDUP(X35,1))*40))</f>
        <v>116.00000000000001</v>
      </c>
      <c r="Y36" s="51">
        <f>IF(SUM(V36,W36,X36)&gt;0,SUM(V36,W36,X36),"")</f>
        <v>410.32107846192275</v>
      </c>
      <c r="Z36" s="44">
        <f>IF(OR(S36="",V36="",W36="",X36=""),"", SUM(S36,V36,W36,X36))</f>
        <v>754.61854324331989</v>
      </c>
      <c r="AA36" s="46"/>
      <c r="AB36" s="53"/>
      <c r="AC36" s="61"/>
      <c r="AD36" s="2"/>
      <c r="AE36" s="56"/>
      <c r="AF36" s="57"/>
      <c r="AG36" s="41"/>
      <c r="AH36" s="58"/>
      <c r="AI36" s="58"/>
      <c r="AJ36" s="41"/>
    </row>
    <row r="37" spans="1:36" ht="19.5" customHeight="1">
      <c r="A37" s="41"/>
      <c r="B37" s="42">
        <v>1968002</v>
      </c>
      <c r="C37" s="107" t="s">
        <v>148</v>
      </c>
      <c r="D37" s="44">
        <v>98.95</v>
      </c>
      <c r="E37" s="43" t="s">
        <v>196</v>
      </c>
      <c r="F37" s="43">
        <f>35</f>
        <v>35</v>
      </c>
      <c r="G37" s="45">
        <v>25021</v>
      </c>
      <c r="H37" s="46">
        <v>12</v>
      </c>
      <c r="I37" s="48" t="s">
        <v>197</v>
      </c>
      <c r="J37" s="48" t="s">
        <v>198</v>
      </c>
      <c r="K37" s="49">
        <v>70</v>
      </c>
      <c r="L37" s="70">
        <v>-75</v>
      </c>
      <c r="M37" s="70">
        <v>75</v>
      </c>
      <c r="N37" s="49">
        <v>95</v>
      </c>
      <c r="O37" s="108">
        <v>100</v>
      </c>
      <c r="P37" s="108">
        <v>-105</v>
      </c>
      <c r="Q37" s="50">
        <f>IF(MAX(K37:M37)&gt;0,IF(MAX(K37:M37)&lt;0,0,TRUNC(MAX(K37:M37)/1)*1),"")</f>
        <v>75</v>
      </c>
      <c r="R37" s="46">
        <f>IF(MAX(N37:P37)&gt;0,IF(MAX(N37:P37)&lt;0,0,TRUNC(MAX(N37:P37)/1)*1),"")</f>
        <v>100</v>
      </c>
      <c r="S37" s="46">
        <f>IF(Q37="","",IF(R37="","",IF(SUM(Q37:R37)=0,"",SUM(Q37:R37))))</f>
        <v>175</v>
      </c>
      <c r="T37" s="51">
        <f>IF(S37="","",IF(D37="","",IF((AD37="k"),IF(D37&gt;153.757,S37,IF(D37&lt;28,10^(0.0787004341*LOG10(28/153.757)^2)*S37,10^(0.787004341*LOG10(D37/153.757)^2)*S37)),IF(D37&gt;193.609,S37,IF(D37&lt;32,10^(0.722762523*LOG10(32/193.609)^2)*S37,10^(0.722762523*LOG10(D37/193.609)^2)*S37)))))</f>
        <v>201.58439615880238</v>
      </c>
      <c r="U37" s="44">
        <f>IF(AF37=1,T37*AI37,"")</f>
        <v>279.19438867994131</v>
      </c>
      <c r="V37" s="52">
        <f>IF('K6'!G35="","",'K6'!G35)</f>
        <v>6.08</v>
      </c>
      <c r="W37" s="52">
        <f>IF('K6'!K35="","",'K6'!K35)</f>
        <v>11.67</v>
      </c>
      <c r="X37" s="52">
        <f>IF('K6'!N35="","",'K6'!N35)</f>
        <v>9.01</v>
      </c>
      <c r="Y37" s="51"/>
      <c r="Z37" s="112">
        <f>IF(AE37&gt;34,(IF(OR(S38="",V38="",W38="",X38=""),"",SUM(S38,V38,W38,X38))*AI37),IF(OR(S38="",V38="",W38="",X38=""),"",""))</f>
        <v>739.49203867992139</v>
      </c>
      <c r="AA37" s="46">
        <v>2</v>
      </c>
      <c r="AB37" s="53"/>
      <c r="AC37" s="61">
        <f>U5</f>
        <v>45186</v>
      </c>
      <c r="AD37" s="55" t="str">
        <f>IF(ISNUMBER(FIND("M",E37)),"m",IF(ISNUMBER(FIND("K",E37)),"k"))</f>
        <v>m</v>
      </c>
      <c r="AE37" s="67">
        <f>IF(OR(G37="",AC37=""),0,(YEAR(AC37)-YEAR(G37)))</f>
        <v>55</v>
      </c>
      <c r="AF37" s="57">
        <f>IF(AE37&gt;34,1,0)</f>
        <v>1</v>
      </c>
      <c r="AG37" s="113">
        <f>IF(AF37=1,LOOKUP(AE37,'Meltzer-Faber'!A17:A77,'Meltzer-Faber'!B17:B77))</f>
        <v>1.385</v>
      </c>
      <c r="AH37" s="114">
        <f>IF(AF37=1,LOOKUP(AE37,'Meltzer-Faber'!A17:A77,'Meltzer-Faber'!C17:C77))</f>
        <v>1.5069999999999999</v>
      </c>
      <c r="AI37" s="114">
        <f>IF(AD37="m",AG37,IF(AD37="k",AH37,""))</f>
        <v>1.385</v>
      </c>
      <c r="AJ37" s="41">
        <f>IF(D37="","",IF(D37&gt;193.609,1,IF(D37&lt;32,10^(0.722762521*LOG10(32/193.609)^2),10^(0.722762521*LOG10(D37/193.609)^2))))</f>
        <v>1.1519108347423701</v>
      </c>
    </row>
    <row r="38" spans="1:36" ht="19.5" customHeight="1">
      <c r="A38" s="41"/>
      <c r="B38" s="59"/>
      <c r="C38" s="110"/>
      <c r="D38" s="44"/>
      <c r="E38" s="53"/>
      <c r="F38" s="53"/>
      <c r="G38" s="74"/>
      <c r="H38" s="75"/>
      <c r="I38" s="48"/>
      <c r="J38" s="48"/>
      <c r="K38" s="237"/>
      <c r="L38" s="238"/>
      <c r="M38" s="239"/>
      <c r="N38" s="237"/>
      <c r="O38" s="238"/>
      <c r="P38" s="239"/>
      <c r="Q38" s="60"/>
      <c r="R38" s="44"/>
      <c r="S38" s="240">
        <f>IF(T37="","",T37*1.2)</f>
        <v>241.90127539056283</v>
      </c>
      <c r="T38" s="239"/>
      <c r="U38" s="44"/>
      <c r="V38" s="44">
        <f>IF(V37="","",V37*20)</f>
        <v>121.6</v>
      </c>
      <c r="W38" s="44">
        <f>IF(W37="","",(W37*10)*AJ37)</f>
        <v>134.42799441443461</v>
      </c>
      <c r="X38" s="44">
        <f>IF(X37="","",IF((80+(8-ROUNDUP(X37,1))*40)&lt;0,0,80+(8-ROUNDUP(X37,1))*40))</f>
        <v>36.000000000000014</v>
      </c>
      <c r="Y38" s="51">
        <f>IF(SUM(V38,W38,X38)&gt;0,SUM(V38,W38,X38),"")</f>
        <v>292.0279944144346</v>
      </c>
      <c r="Z38" s="44">
        <f>IF(OR(S38="",V38="",W38="",X38=""),"", SUM(S38,V38,W38,X38))</f>
        <v>533.92926980499738</v>
      </c>
      <c r="AA38" s="46"/>
      <c r="AB38" s="53"/>
      <c r="AC38" s="61"/>
      <c r="AD38" s="2"/>
      <c r="AE38" s="56"/>
      <c r="AF38" s="57"/>
      <c r="AG38" s="41"/>
      <c r="AH38" s="58"/>
      <c r="AI38" s="58"/>
      <c r="AJ38" s="41"/>
    </row>
    <row r="39" spans="1:36" ht="21" customHeight="1">
      <c r="A39" s="77"/>
      <c r="B39" s="77"/>
      <c r="C39" s="77"/>
      <c r="D39" s="78"/>
      <c r="E39" s="79"/>
      <c r="F39" s="79"/>
      <c r="G39" s="79"/>
      <c r="H39" s="80"/>
      <c r="I39" s="77"/>
      <c r="J39" s="77"/>
      <c r="K39" s="81"/>
      <c r="L39" s="82"/>
      <c r="M39" s="81"/>
      <c r="N39" s="81"/>
      <c r="O39" s="81"/>
      <c r="P39" s="81"/>
      <c r="Q39" s="79"/>
      <c r="R39" s="79"/>
      <c r="S39" s="79"/>
      <c r="T39" s="83"/>
      <c r="U39" s="83"/>
      <c r="V39" s="83"/>
      <c r="W39" s="83"/>
      <c r="X39" s="83"/>
      <c r="Y39" s="83"/>
      <c r="Z39" s="83"/>
      <c r="AA39" s="83"/>
      <c r="AB39" s="83"/>
      <c r="AC39" s="2"/>
      <c r="AD39" s="84"/>
      <c r="AE39" s="85"/>
      <c r="AF39" s="57"/>
      <c r="AG39" s="77"/>
      <c r="AH39" s="80"/>
      <c r="AI39" s="80"/>
      <c r="AJ39" s="77"/>
    </row>
    <row r="40" spans="1:36" ht="22.5" customHeight="1">
      <c r="A40" s="4"/>
      <c r="B40" s="222" t="s">
        <v>70</v>
      </c>
      <c r="C40" s="223"/>
      <c r="D40" s="86" t="s">
        <v>14</v>
      </c>
      <c r="E40" s="222" t="s">
        <v>21</v>
      </c>
      <c r="F40" s="241"/>
      <c r="G40" s="241"/>
      <c r="H40" s="223"/>
      <c r="I40" s="87" t="s">
        <v>71</v>
      </c>
      <c r="J40" s="88"/>
      <c r="K40" s="222" t="s">
        <v>70</v>
      </c>
      <c r="L40" s="241"/>
      <c r="M40" s="223"/>
      <c r="N40" s="89" t="s">
        <v>14</v>
      </c>
      <c r="O40" s="242" t="s">
        <v>21</v>
      </c>
      <c r="P40" s="241"/>
      <c r="Q40" s="241"/>
      <c r="R40" s="223"/>
      <c r="S40" s="242" t="s">
        <v>71</v>
      </c>
      <c r="T40" s="223"/>
      <c r="U40" s="1"/>
      <c r="V40" s="1"/>
      <c r="W40" s="1"/>
      <c r="X40" s="1"/>
      <c r="Y40" s="1"/>
      <c r="Z40" s="1"/>
      <c r="AA40" s="1"/>
      <c r="AB40" s="1"/>
      <c r="AC40" s="4"/>
      <c r="AD40" s="4"/>
      <c r="AE40" s="4"/>
      <c r="AF40" s="2"/>
      <c r="AG40" s="4"/>
      <c r="AH40" s="90"/>
      <c r="AI40" s="90"/>
      <c r="AJ40" s="4"/>
    </row>
    <row r="41" spans="1:36" ht="19.5" customHeight="1">
      <c r="A41" s="9"/>
      <c r="B41" s="224" t="s">
        <v>72</v>
      </c>
      <c r="C41" s="225"/>
      <c r="D41" s="91">
        <v>1979002</v>
      </c>
      <c r="E41" s="226" t="s">
        <v>73</v>
      </c>
      <c r="F41" s="227"/>
      <c r="G41" s="227"/>
      <c r="H41" s="225"/>
      <c r="I41" s="92" t="s">
        <v>74</v>
      </c>
      <c r="J41" s="18"/>
      <c r="K41" s="224" t="s">
        <v>75</v>
      </c>
      <c r="L41" s="227"/>
      <c r="M41" s="225"/>
      <c r="N41" s="93">
        <v>1952001</v>
      </c>
      <c r="O41" s="228" t="s">
        <v>118</v>
      </c>
      <c r="P41" s="227"/>
      <c r="Q41" s="227"/>
      <c r="R41" s="225"/>
      <c r="S41" s="228" t="s">
        <v>7</v>
      </c>
      <c r="T41" s="22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"/>
      <c r="AG41" s="9"/>
      <c r="AH41" s="16"/>
      <c r="AI41" s="16"/>
      <c r="AJ41" s="9"/>
    </row>
    <row r="42" spans="1:36" ht="21" customHeight="1">
      <c r="A42" s="9"/>
      <c r="B42" s="230" t="s">
        <v>77</v>
      </c>
      <c r="C42" s="231"/>
      <c r="D42" s="94">
        <v>1999001</v>
      </c>
      <c r="E42" s="246" t="s">
        <v>119</v>
      </c>
      <c r="F42" s="243"/>
      <c r="G42" s="243"/>
      <c r="H42" s="231"/>
      <c r="I42" s="95" t="s">
        <v>7</v>
      </c>
      <c r="J42" s="18"/>
      <c r="K42" s="230" t="s">
        <v>80</v>
      </c>
      <c r="L42" s="243"/>
      <c r="M42" s="231"/>
      <c r="N42" s="96">
        <v>1973001</v>
      </c>
      <c r="O42" s="232" t="s">
        <v>120</v>
      </c>
      <c r="P42" s="243"/>
      <c r="Q42" s="243"/>
      <c r="R42" s="231"/>
      <c r="S42" s="232" t="s">
        <v>57</v>
      </c>
      <c r="T42" s="233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6"/>
      <c r="AI42" s="16"/>
      <c r="AJ42" s="9"/>
    </row>
    <row r="43" spans="1:36" ht="18.75" customHeight="1">
      <c r="A43" s="9"/>
      <c r="B43" s="230" t="s">
        <v>77</v>
      </c>
      <c r="C43" s="231"/>
      <c r="D43" s="94">
        <v>1993022</v>
      </c>
      <c r="E43" s="246" t="s">
        <v>85</v>
      </c>
      <c r="F43" s="243"/>
      <c r="G43" s="243"/>
      <c r="H43" s="231"/>
      <c r="I43" s="95" t="s">
        <v>86</v>
      </c>
      <c r="J43" s="18"/>
      <c r="K43" s="230" t="s">
        <v>80</v>
      </c>
      <c r="L43" s="243"/>
      <c r="M43" s="231"/>
      <c r="N43" s="96">
        <v>1961001</v>
      </c>
      <c r="O43" s="232" t="s">
        <v>122</v>
      </c>
      <c r="P43" s="243"/>
      <c r="Q43" s="243"/>
      <c r="R43" s="231"/>
      <c r="S43" s="232" t="s">
        <v>57</v>
      </c>
      <c r="T43" s="233"/>
      <c r="U43" s="9"/>
      <c r="V43" s="9" t="s">
        <v>84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6"/>
      <c r="AI43" s="16"/>
      <c r="AJ43" s="9"/>
    </row>
    <row r="44" spans="1:36" ht="21" customHeight="1">
      <c r="A44" s="9"/>
      <c r="B44" s="230" t="s">
        <v>77</v>
      </c>
      <c r="C44" s="231"/>
      <c r="D44" s="94">
        <v>1954001</v>
      </c>
      <c r="E44" s="246" t="s">
        <v>124</v>
      </c>
      <c r="F44" s="243"/>
      <c r="G44" s="243"/>
      <c r="H44" s="231"/>
      <c r="I44" s="95" t="s">
        <v>62</v>
      </c>
      <c r="J44" s="18"/>
      <c r="K44" s="230" t="s">
        <v>80</v>
      </c>
      <c r="L44" s="243"/>
      <c r="M44" s="231"/>
      <c r="N44" s="96">
        <v>1974006</v>
      </c>
      <c r="O44" s="232" t="s">
        <v>199</v>
      </c>
      <c r="P44" s="243"/>
      <c r="Q44" s="243"/>
      <c r="R44" s="231"/>
      <c r="S44" s="232" t="s">
        <v>7</v>
      </c>
      <c r="T44" s="233"/>
      <c r="U44" s="9"/>
      <c r="V44" s="9"/>
      <c r="W44" s="9"/>
      <c r="X44" s="9"/>
      <c r="Y44" s="9"/>
      <c r="Z44" s="9"/>
      <c r="AA44" s="9"/>
      <c r="AB44" s="9"/>
      <c r="AC44" s="9"/>
      <c r="AD44" s="9" t="s">
        <v>69</v>
      </c>
      <c r="AE44" s="9"/>
      <c r="AF44" s="9"/>
      <c r="AG44" s="9"/>
      <c r="AH44" s="16"/>
      <c r="AI44" s="16"/>
      <c r="AJ44" s="9"/>
    </row>
    <row r="45" spans="1:36" ht="19.5" customHeight="1">
      <c r="A45" s="9"/>
      <c r="B45" s="230" t="s">
        <v>89</v>
      </c>
      <c r="C45" s="231"/>
      <c r="D45" s="94">
        <v>1968001</v>
      </c>
      <c r="E45" s="246" t="s">
        <v>125</v>
      </c>
      <c r="F45" s="243"/>
      <c r="G45" s="243"/>
      <c r="H45" s="231"/>
      <c r="I45" s="95" t="s">
        <v>57</v>
      </c>
      <c r="J45" s="18"/>
      <c r="K45" s="230" t="s">
        <v>91</v>
      </c>
      <c r="L45" s="243"/>
      <c r="M45" s="231"/>
      <c r="N45" s="96">
        <v>1984002</v>
      </c>
      <c r="O45" s="232" t="s">
        <v>92</v>
      </c>
      <c r="P45" s="243"/>
      <c r="Q45" s="243"/>
      <c r="R45" s="231"/>
      <c r="S45" s="232" t="s">
        <v>79</v>
      </c>
      <c r="T45" s="23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6"/>
      <c r="AI45" s="16"/>
      <c r="AJ45" s="9"/>
    </row>
    <row r="46" spans="1:36" ht="18.75" customHeight="1">
      <c r="A46" s="4"/>
      <c r="B46" s="230"/>
      <c r="C46" s="231"/>
      <c r="D46" s="94"/>
      <c r="E46" s="247"/>
      <c r="F46" s="243"/>
      <c r="G46" s="243"/>
      <c r="H46" s="231"/>
      <c r="I46" s="95"/>
      <c r="J46" s="4"/>
      <c r="K46" s="230" t="s">
        <v>91</v>
      </c>
      <c r="L46" s="243"/>
      <c r="M46" s="231"/>
      <c r="N46" s="96">
        <v>1999004</v>
      </c>
      <c r="O46" s="232" t="s">
        <v>93</v>
      </c>
      <c r="P46" s="243"/>
      <c r="Q46" s="243"/>
      <c r="R46" s="231"/>
      <c r="S46" s="232" t="s">
        <v>7</v>
      </c>
      <c r="T46" s="23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9.5" customHeight="1">
      <c r="A47" s="4"/>
      <c r="B47" s="230"/>
      <c r="C47" s="231"/>
      <c r="D47" s="94"/>
      <c r="E47" s="247"/>
      <c r="F47" s="243"/>
      <c r="G47" s="243"/>
      <c r="H47" s="231"/>
      <c r="I47" s="95"/>
      <c r="J47" s="4"/>
      <c r="K47" s="230" t="s">
        <v>91</v>
      </c>
      <c r="L47" s="243"/>
      <c r="M47" s="231"/>
      <c r="N47" s="96">
        <v>1994029</v>
      </c>
      <c r="O47" s="232" t="s">
        <v>94</v>
      </c>
      <c r="P47" s="243"/>
      <c r="Q47" s="243"/>
      <c r="R47" s="231"/>
      <c r="S47" s="232" t="s">
        <v>7</v>
      </c>
      <c r="T47" s="23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5"/>
      <c r="AJ47" s="4"/>
    </row>
    <row r="48" spans="1:36" ht="19.5" customHeight="1">
      <c r="A48" s="4"/>
      <c r="B48" s="248"/>
      <c r="C48" s="250"/>
      <c r="D48" s="97"/>
      <c r="E48" s="254"/>
      <c r="F48" s="249"/>
      <c r="G48" s="249"/>
      <c r="H48" s="250"/>
      <c r="I48" s="98"/>
      <c r="J48" s="4"/>
      <c r="K48" s="248"/>
      <c r="L48" s="249"/>
      <c r="M48" s="250"/>
      <c r="N48" s="99"/>
      <c r="O48" s="255"/>
      <c r="P48" s="249"/>
      <c r="Q48" s="249"/>
      <c r="R48" s="250"/>
      <c r="S48" s="255"/>
      <c r="T48" s="25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5"/>
      <c r="AJ48" s="4"/>
    </row>
    <row r="49" spans="1:36" ht="18.75" customHeight="1">
      <c r="A49" s="4"/>
      <c r="B49" s="253"/>
      <c r="C49" s="241"/>
      <c r="D49" s="251"/>
      <c r="E49" s="241"/>
      <c r="F49" s="100"/>
      <c r="G49" s="251"/>
      <c r="H49" s="241"/>
      <c r="I49" s="241"/>
      <c r="J49" s="4"/>
      <c r="K49" s="251"/>
      <c r="L49" s="241"/>
      <c r="M49" s="241"/>
      <c r="N49" s="251"/>
      <c r="O49" s="241"/>
      <c r="P49" s="251"/>
      <c r="Q49" s="241"/>
      <c r="R49" s="241"/>
      <c r="S49" s="241"/>
      <c r="T49" s="24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5"/>
      <c r="AJ49" s="4"/>
    </row>
    <row r="50" spans="1:36" ht="18" customHeight="1">
      <c r="A50" s="4"/>
      <c r="B50" s="234" t="s">
        <v>95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5"/>
      <c r="AJ50" s="4"/>
    </row>
    <row r="51" spans="1:36" ht="18" customHeight="1">
      <c r="A51" s="4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5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2"/>
      <c r="C52" s="2"/>
      <c r="D52" s="101"/>
      <c r="E52" s="9"/>
      <c r="F52" s="9"/>
      <c r="G52" s="101"/>
      <c r="H52" s="9"/>
      <c r="I52" s="8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102"/>
      <c r="C53" s="102"/>
      <c r="D53" s="103"/>
      <c r="E53" s="104"/>
      <c r="F53" s="104"/>
      <c r="G53" s="105"/>
      <c r="H53" s="106"/>
      <c r="I53" s="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244"/>
      <c r="F55" s="245"/>
      <c r="G55" s="245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  <row r="1001" spans="1:36" ht="12.75" customHeight="1">
      <c r="A1001" s="4"/>
      <c r="B1001" s="4"/>
      <c r="C1001" s="2"/>
      <c r="D1001" s="2"/>
      <c r="E1001" s="17"/>
      <c r="F1001" s="17"/>
      <c r="G1001" s="2"/>
      <c r="H1001" s="2"/>
      <c r="I1001" s="18"/>
      <c r="J1001" s="18"/>
      <c r="K1001" s="2"/>
      <c r="L1001" s="19"/>
      <c r="M1001" s="2"/>
      <c r="N1001" s="2"/>
      <c r="O1001" s="2"/>
      <c r="P1001" s="2"/>
      <c r="Q1001" s="2"/>
      <c r="R1001" s="2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  <c r="AC1001" s="4"/>
      <c r="AD1001" s="4"/>
      <c r="AE1001" s="4"/>
      <c r="AF1001" s="4"/>
      <c r="AG1001" s="4"/>
      <c r="AH1001" s="5"/>
      <c r="AI1001" s="5"/>
      <c r="AJ1001" s="4"/>
    </row>
    <row r="1002" spans="1:36" ht="12.75" customHeight="1">
      <c r="A1002" s="4"/>
      <c r="B1002" s="4"/>
      <c r="C1002" s="2"/>
      <c r="D1002" s="2"/>
      <c r="E1002" s="17"/>
      <c r="F1002" s="17"/>
      <c r="G1002" s="2"/>
      <c r="H1002" s="2"/>
      <c r="I1002" s="18"/>
      <c r="J1002" s="18"/>
      <c r="K1002" s="2"/>
      <c r="L1002" s="19"/>
      <c r="M1002" s="2"/>
      <c r="N1002" s="2"/>
      <c r="O1002" s="2"/>
      <c r="P1002" s="2"/>
      <c r="Q1002" s="2"/>
      <c r="R1002" s="2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  <c r="AC1002" s="4"/>
      <c r="AD1002" s="4"/>
      <c r="AE1002" s="4"/>
      <c r="AF1002" s="4"/>
      <c r="AG1002" s="4"/>
      <c r="AH1002" s="5"/>
      <c r="AI1002" s="5"/>
      <c r="AJ1002" s="4"/>
    </row>
    <row r="1003" spans="1:36" ht="12.75" customHeight="1">
      <c r="A1003" s="4"/>
      <c r="B1003" s="4"/>
      <c r="C1003" s="2"/>
      <c r="D1003" s="2"/>
      <c r="E1003" s="17"/>
      <c r="F1003" s="17"/>
      <c r="G1003" s="2"/>
      <c r="H1003" s="2"/>
      <c r="I1003" s="18"/>
      <c r="J1003" s="18"/>
      <c r="K1003" s="2"/>
      <c r="L1003" s="19"/>
      <c r="M1003" s="2"/>
      <c r="N1003" s="2"/>
      <c r="O1003" s="2"/>
      <c r="P1003" s="2"/>
      <c r="Q1003" s="2"/>
      <c r="R1003" s="2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  <c r="AC1003" s="4"/>
      <c r="AD1003" s="4"/>
      <c r="AE1003" s="4"/>
      <c r="AF1003" s="4"/>
      <c r="AG1003" s="4"/>
      <c r="AH1003" s="5"/>
      <c r="AI1003" s="5"/>
      <c r="AJ1003" s="4"/>
    </row>
    <row r="1004" spans="1:36" ht="12.75" customHeight="1">
      <c r="A1004" s="4"/>
      <c r="B1004" s="4"/>
      <c r="C1004" s="2"/>
      <c r="D1004" s="2"/>
      <c r="E1004" s="17"/>
      <c r="F1004" s="17"/>
      <c r="G1004" s="2"/>
      <c r="H1004" s="2"/>
      <c r="I1004" s="18"/>
      <c r="J1004" s="18"/>
      <c r="K1004" s="2"/>
      <c r="L1004" s="19"/>
      <c r="M1004" s="2"/>
      <c r="N1004" s="2"/>
      <c r="O1004" s="2"/>
      <c r="P1004" s="2"/>
      <c r="Q1004" s="2"/>
      <c r="R1004" s="2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  <c r="AC1004" s="4"/>
      <c r="AD1004" s="4"/>
      <c r="AE1004" s="4"/>
      <c r="AF1004" s="4"/>
      <c r="AG1004" s="4"/>
      <c r="AH1004" s="5"/>
      <c r="AI1004" s="5"/>
      <c r="AJ1004" s="4"/>
    </row>
    <row r="1005" spans="1:36" ht="12.75" customHeight="1">
      <c r="A1005" s="4"/>
      <c r="B1005" s="4"/>
      <c r="C1005" s="2"/>
      <c r="D1005" s="2"/>
      <c r="E1005" s="17"/>
      <c r="F1005" s="17"/>
      <c r="G1005" s="2"/>
      <c r="H1005" s="2"/>
      <c r="I1005" s="18"/>
      <c r="J1005" s="18"/>
      <c r="K1005" s="2"/>
      <c r="L1005" s="19"/>
      <c r="M1005" s="2"/>
      <c r="N1005" s="2"/>
      <c r="O1005" s="2"/>
      <c r="P1005" s="2"/>
      <c r="Q1005" s="2"/>
      <c r="R1005" s="2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  <c r="AC1005" s="4"/>
      <c r="AD1005" s="4"/>
      <c r="AE1005" s="4"/>
      <c r="AF1005" s="4"/>
      <c r="AG1005" s="4"/>
      <c r="AH1005" s="5"/>
      <c r="AI1005" s="5"/>
      <c r="AJ1005" s="4"/>
    </row>
  </sheetData>
  <mergeCells count="110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N34:P34"/>
    <mergeCell ref="S34:T34"/>
    <mergeCell ref="K36:M36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E46:H46"/>
    <mergeCell ref="B43:C43"/>
    <mergeCell ref="B44:C44"/>
    <mergeCell ref="E44:H44"/>
    <mergeCell ref="B45:C45"/>
    <mergeCell ref="E45:H45"/>
    <mergeCell ref="B46:C46"/>
    <mergeCell ref="K41:M41"/>
    <mergeCell ref="K30:M30"/>
    <mergeCell ref="K38:M38"/>
    <mergeCell ref="E40:H40"/>
    <mergeCell ref="K40:M40"/>
    <mergeCell ref="K32:M32"/>
    <mergeCell ref="K34:M34"/>
    <mergeCell ref="O46:R46"/>
    <mergeCell ref="S46:T46"/>
    <mergeCell ref="O47:R47"/>
    <mergeCell ref="S47:T47"/>
    <mergeCell ref="O48:R48"/>
    <mergeCell ref="S48:T48"/>
    <mergeCell ref="N49:O49"/>
    <mergeCell ref="P49:T49"/>
    <mergeCell ref="B40:C40"/>
    <mergeCell ref="B41:C41"/>
    <mergeCell ref="E41:H41"/>
    <mergeCell ref="O41:R41"/>
    <mergeCell ref="S41:T41"/>
    <mergeCell ref="B42:C42"/>
    <mergeCell ref="S43:T43"/>
    <mergeCell ref="K45:M45"/>
    <mergeCell ref="K46:M46"/>
    <mergeCell ref="K43:M43"/>
    <mergeCell ref="O43:R43"/>
    <mergeCell ref="K44:M44"/>
    <mergeCell ref="O44:R44"/>
    <mergeCell ref="S44:T44"/>
    <mergeCell ref="O45:R45"/>
    <mergeCell ref="S45:T45"/>
    <mergeCell ref="E47:H47"/>
    <mergeCell ref="E55:G55"/>
    <mergeCell ref="B48:C48"/>
    <mergeCell ref="E48:H48"/>
    <mergeCell ref="B49:C49"/>
    <mergeCell ref="D49:E49"/>
    <mergeCell ref="G49:I49"/>
    <mergeCell ref="B50:T50"/>
    <mergeCell ref="B51:T51"/>
    <mergeCell ref="B47:C47"/>
    <mergeCell ref="K47:M47"/>
    <mergeCell ref="K48:M48"/>
    <mergeCell ref="K49:M49"/>
    <mergeCell ref="K42:M42"/>
    <mergeCell ref="O42:R42"/>
    <mergeCell ref="S42:T42"/>
    <mergeCell ref="E42:H42"/>
    <mergeCell ref="E43:H43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N30:P30"/>
    <mergeCell ref="S30:T30"/>
    <mergeCell ref="N38:P38"/>
    <mergeCell ref="S38:T38"/>
    <mergeCell ref="O40:R40"/>
    <mergeCell ref="S40:T40"/>
    <mergeCell ref="N36:P36"/>
    <mergeCell ref="S36:T36"/>
    <mergeCell ref="N32:P32"/>
    <mergeCell ref="S32:T32"/>
  </mergeCells>
  <conditionalFormatting sqref="K27:N27">
    <cfRule type="cellIs" dxfId="47" priority="1" stopIfTrue="1" operator="between">
      <formula>1</formula>
      <formula>300</formula>
    </cfRule>
    <cfRule type="cellIs" dxfId="46" priority="2" stopIfTrue="1" operator="lessThanOrEqual">
      <formula>0</formula>
    </cfRule>
  </conditionalFormatting>
  <conditionalFormatting sqref="K29:N29">
    <cfRule type="cellIs" dxfId="45" priority="3" stopIfTrue="1" operator="between">
      <formula>1</formula>
      <formula>300</formula>
    </cfRule>
    <cfRule type="cellIs" dxfId="44" priority="4" stopIfTrue="1" operator="lessThanOrEqual">
      <formula>0</formula>
    </cfRule>
  </conditionalFormatting>
  <conditionalFormatting sqref="K31:N31 K33:N33 K35:N35 K37:N37">
    <cfRule type="cellIs" dxfId="43" priority="5" stopIfTrue="1" operator="between">
      <formula>1</formula>
      <formula>300</formula>
    </cfRule>
    <cfRule type="cellIs" dxfId="42" priority="6" stopIfTrue="1" operator="lessThanOrEqual">
      <formula>0</formula>
    </cfRule>
  </conditionalFormatting>
  <conditionalFormatting sqref="K9:P9">
    <cfRule type="cellIs" dxfId="41" priority="18" stopIfTrue="1" operator="lessThanOrEqual">
      <formula>0</formula>
    </cfRule>
    <cfRule type="cellIs" dxfId="40" priority="17" stopIfTrue="1" operator="between">
      <formula>1</formula>
      <formula>300</formula>
    </cfRule>
  </conditionalFormatting>
  <conditionalFormatting sqref="K11:P11">
    <cfRule type="cellIs" dxfId="39" priority="19" stopIfTrue="1" operator="between">
      <formula>1</formula>
      <formula>300</formula>
    </cfRule>
    <cfRule type="cellIs" dxfId="38" priority="20" stopIfTrue="1" operator="lessThanOrEqual">
      <formula>0</formula>
    </cfRule>
  </conditionalFormatting>
  <conditionalFormatting sqref="K13:P13">
    <cfRule type="cellIs" dxfId="37" priority="23" stopIfTrue="1" operator="between">
      <formula>1</formula>
      <formula>300</formula>
    </cfRule>
    <cfRule type="cellIs" dxfId="36" priority="24" stopIfTrue="1" operator="lessThanOrEqual">
      <formula>0</formula>
    </cfRule>
  </conditionalFormatting>
  <conditionalFormatting sqref="K15:P15">
    <cfRule type="cellIs" dxfId="35" priority="22" stopIfTrue="1" operator="lessThanOrEqual">
      <formula>0</formula>
    </cfRule>
    <cfRule type="cellIs" dxfId="34" priority="21" stopIfTrue="1" operator="between">
      <formula>1</formula>
      <formula>300</formula>
    </cfRule>
  </conditionalFormatting>
  <conditionalFormatting sqref="K17:P17">
    <cfRule type="cellIs" dxfId="33" priority="15" stopIfTrue="1" operator="between">
      <formula>1</formula>
      <formula>300</formula>
    </cfRule>
    <cfRule type="cellIs" dxfId="32" priority="16" stopIfTrue="1" operator="lessThanOrEqual">
      <formula>0</formula>
    </cfRule>
  </conditionalFormatting>
  <conditionalFormatting sqref="K19:P19">
    <cfRule type="cellIs" dxfId="31" priority="30" stopIfTrue="1" operator="lessThanOrEqual">
      <formula>0</formula>
    </cfRule>
    <cfRule type="cellIs" dxfId="30" priority="29" stopIfTrue="1" operator="between">
      <formula>1</formula>
      <formula>300</formula>
    </cfRule>
  </conditionalFormatting>
  <conditionalFormatting sqref="K21:P21">
    <cfRule type="cellIs" dxfId="29" priority="28" stopIfTrue="1" operator="lessThanOrEqual">
      <formula>0</formula>
    </cfRule>
    <cfRule type="cellIs" dxfId="28" priority="27" stopIfTrue="1" operator="between">
      <formula>1</formula>
      <formula>300</formula>
    </cfRule>
  </conditionalFormatting>
  <conditionalFormatting sqref="K23:P23">
    <cfRule type="cellIs" dxfId="27" priority="26" stopIfTrue="1" operator="lessThanOrEqual">
      <formula>0</formula>
    </cfRule>
    <cfRule type="cellIs" dxfId="26" priority="25" stopIfTrue="1" operator="between">
      <formula>1</formula>
      <formula>300</formula>
    </cfRule>
  </conditionalFormatting>
  <conditionalFormatting sqref="K25:P25">
    <cfRule type="cellIs" dxfId="25" priority="14" stopIfTrue="1" operator="lessThanOrEqual">
      <formula>0</formula>
    </cfRule>
    <cfRule type="cellIs" dxfId="24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 C33 C35 C37" xr:uid="{00000000-0002-0000-05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500-000001000000}">
      <formula1>"11-12,13-14,15-16,17-18,19-23,24-34,=35,35+"</formula1>
    </dataValidation>
    <dataValidation type="list" allowBlank="1" showErrorMessage="1" sqref="E9 E11 F12 E13 E15 E17 E19 E21 E23 E25 E27 E29 E31 E33 E35 E37" xr:uid="{00000000-0002-0000-05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 F33 F35 F37" xr:uid="{00000000-0002-0000-0500-000003000000}">
      <formula1>"11-12,13-14,15-16,17-18,19-23,24-34,=35"</formula1>
    </dataValidation>
    <dataValidation type="list" allowBlank="1" showErrorMessage="1" sqref="D5" xr:uid="{00000000-0002-0000-05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41:B48 K41:K48" xr:uid="{00000000-0002-0000-05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005"/>
  <sheetViews>
    <sheetView showGridLines="0" topLeftCell="A24" workbookViewId="0">
      <selection activeCell="G3" sqref="G3:R3"/>
    </sheetView>
  </sheetViews>
  <sheetFormatPr baseColWidth="10" defaultColWidth="14.5" defaultRowHeight="15" customHeight="1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>
      <c r="A2" s="1"/>
      <c r="B2" s="1"/>
      <c r="C2" s="1"/>
      <c r="D2" s="1"/>
      <c r="E2" s="1"/>
      <c r="F2" s="1"/>
      <c r="G2" s="258" t="s">
        <v>200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26" customHeight="1">
      <c r="A3" s="1"/>
      <c r="B3" s="1"/>
      <c r="C3" s="1"/>
      <c r="D3" s="1"/>
      <c r="E3" s="7"/>
      <c r="F3" s="1"/>
      <c r="G3" s="259" t="s">
        <v>2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>
      <c r="A5" s="9"/>
      <c r="B5" s="9"/>
      <c r="C5" s="10" t="s">
        <v>4</v>
      </c>
      <c r="D5" s="260" t="s">
        <v>5</v>
      </c>
      <c r="E5" s="245"/>
      <c r="F5" s="245"/>
      <c r="G5" s="245"/>
      <c r="H5" s="245"/>
      <c r="I5" s="245"/>
      <c r="J5" s="10" t="s">
        <v>6</v>
      </c>
      <c r="K5" s="260" t="s">
        <v>7</v>
      </c>
      <c r="L5" s="245"/>
      <c r="M5" s="245"/>
      <c r="N5" s="245"/>
      <c r="O5" s="10" t="s">
        <v>8</v>
      </c>
      <c r="P5" s="260" t="s">
        <v>9</v>
      </c>
      <c r="Q5" s="245"/>
      <c r="R5" s="245"/>
      <c r="S5" s="245"/>
      <c r="T5" s="10" t="s">
        <v>10</v>
      </c>
      <c r="U5" s="12">
        <v>45186</v>
      </c>
      <c r="V5" s="11"/>
      <c r="W5" s="13"/>
      <c r="X5" s="13"/>
      <c r="Y5" s="13"/>
      <c r="Z5" s="14" t="s">
        <v>11</v>
      </c>
      <c r="AA5" s="14"/>
      <c r="AB5" s="15">
        <v>7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12</v>
      </c>
      <c r="AH6" s="20" t="s">
        <v>12</v>
      </c>
      <c r="AI6" s="20" t="s">
        <v>12</v>
      </c>
      <c r="AJ6" s="261" t="s">
        <v>13</v>
      </c>
    </row>
    <row r="7" spans="1:36" ht="12.75" customHeight="1">
      <c r="A7" s="2"/>
      <c r="B7" s="262" t="s">
        <v>14</v>
      </c>
      <c r="C7" s="256" t="s">
        <v>15</v>
      </c>
      <c r="D7" s="256" t="s">
        <v>16</v>
      </c>
      <c r="E7" s="264" t="s">
        <v>17</v>
      </c>
      <c r="F7" s="265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2"/>
      <c r="L7" s="23" t="s">
        <v>23</v>
      </c>
      <c r="M7" s="21"/>
      <c r="N7" s="21"/>
      <c r="O7" s="24" t="s">
        <v>24</v>
      </c>
      <c r="P7" s="21"/>
      <c r="Q7" s="25" t="s">
        <v>25</v>
      </c>
      <c r="R7" s="21"/>
      <c r="S7" s="21" t="s">
        <v>26</v>
      </c>
      <c r="T7" s="26" t="s">
        <v>27</v>
      </c>
      <c r="U7" s="27" t="s">
        <v>27</v>
      </c>
      <c r="V7" s="28" t="s">
        <v>28</v>
      </c>
      <c r="W7" s="28" t="s">
        <v>29</v>
      </c>
      <c r="X7" s="28" t="s">
        <v>30</v>
      </c>
      <c r="Y7" s="29" t="s">
        <v>31</v>
      </c>
      <c r="Z7" s="30" t="s">
        <v>32</v>
      </c>
      <c r="AA7" s="31" t="s">
        <v>33</v>
      </c>
      <c r="AB7" s="26" t="s">
        <v>34</v>
      </c>
      <c r="AC7" s="5"/>
      <c r="AD7" s="2"/>
      <c r="AE7" s="2"/>
      <c r="AF7" s="2"/>
      <c r="AG7" s="32" t="s">
        <v>35</v>
      </c>
      <c r="AH7" s="32" t="s">
        <v>35</v>
      </c>
      <c r="AI7" s="32" t="s">
        <v>35</v>
      </c>
      <c r="AJ7" s="245"/>
    </row>
    <row r="8" spans="1:36" ht="12.75" customHeight="1">
      <c r="A8" s="2"/>
      <c r="B8" s="263"/>
      <c r="C8" s="257"/>
      <c r="D8" s="257"/>
      <c r="E8" s="257"/>
      <c r="F8" s="257"/>
      <c r="G8" s="33" t="s">
        <v>36</v>
      </c>
      <c r="H8" s="33" t="s">
        <v>37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38</v>
      </c>
      <c r="R8" s="33"/>
      <c r="S8" s="33" t="s">
        <v>39</v>
      </c>
      <c r="T8" s="37"/>
      <c r="U8" s="38" t="s">
        <v>40</v>
      </c>
      <c r="V8" s="28" t="s">
        <v>27</v>
      </c>
      <c r="W8" s="28" t="s">
        <v>27</v>
      </c>
      <c r="X8" s="28" t="s">
        <v>27</v>
      </c>
      <c r="Y8" s="39" t="s">
        <v>41</v>
      </c>
      <c r="Z8" s="40" t="s">
        <v>42</v>
      </c>
      <c r="AA8" s="40"/>
      <c r="AB8" s="37"/>
      <c r="AC8" s="2"/>
      <c r="AD8" s="2" t="s">
        <v>43</v>
      </c>
      <c r="AE8" s="2" t="s">
        <v>44</v>
      </c>
      <c r="AF8" s="5" t="s">
        <v>40</v>
      </c>
      <c r="AG8" s="32" t="s">
        <v>45</v>
      </c>
      <c r="AH8" s="32" t="s">
        <v>46</v>
      </c>
      <c r="AI8" s="32" t="s">
        <v>47</v>
      </c>
      <c r="AJ8" s="2"/>
    </row>
    <row r="9" spans="1:36" ht="19.5" customHeight="1">
      <c r="A9" s="41"/>
      <c r="B9" s="42">
        <v>1994014</v>
      </c>
      <c r="C9" s="43" t="s">
        <v>55</v>
      </c>
      <c r="D9" s="44">
        <v>52.2</v>
      </c>
      <c r="E9" s="43" t="s">
        <v>165</v>
      </c>
      <c r="F9" s="111" t="s">
        <v>187</v>
      </c>
      <c r="G9" s="45">
        <v>34413</v>
      </c>
      <c r="H9" s="46">
        <v>1</v>
      </c>
      <c r="I9" s="47" t="s">
        <v>201</v>
      </c>
      <c r="J9" s="48" t="s">
        <v>52</v>
      </c>
      <c r="K9" s="49">
        <v>70</v>
      </c>
      <c r="L9" s="49">
        <v>73</v>
      </c>
      <c r="M9" s="49">
        <v>76</v>
      </c>
      <c r="N9" s="49">
        <v>90</v>
      </c>
      <c r="O9" s="49">
        <v>94</v>
      </c>
      <c r="P9" s="49">
        <v>97</v>
      </c>
      <c r="Q9" s="50">
        <f>IF(MAX(K9:M9)&gt;0,IF(MAX(K9:M9)&lt;0,0,TRUNC(MAX(K9:M9)/1)*1),"")</f>
        <v>76</v>
      </c>
      <c r="R9" s="46">
        <f>IF(MAX(N9:P9)&gt;0,IF(MAX(N9:P9)&lt;0,0,TRUNC(MAX(N9:P9)/1)*1),"")</f>
        <v>97</v>
      </c>
      <c r="S9" s="46">
        <f>IF(Q9="","",IF(R9="","",IF(SUM(Q9:R9)=0,"",SUM(Q9:R9))))</f>
        <v>173</v>
      </c>
      <c r="T9" s="5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257.79693128348845</v>
      </c>
      <c r="U9" s="44" t="str">
        <f>IF(AF9=1,T9*AI9,"")</f>
        <v/>
      </c>
      <c r="V9" s="52">
        <f>IF('K7'!G7="","",'K7'!G7)</f>
        <v>7.81</v>
      </c>
      <c r="W9" s="52">
        <f>IF('K7'!K7="","",'K7'!K7)</f>
        <v>12.53</v>
      </c>
      <c r="X9" s="52">
        <f>IF('K7'!N7="","",'K7'!N7)</f>
        <v>6.6</v>
      </c>
      <c r="Y9" s="51"/>
      <c r="Z9" s="44"/>
      <c r="AA9" s="46"/>
      <c r="AB9" s="53"/>
      <c r="AC9" s="54">
        <f>U5</f>
        <v>45186</v>
      </c>
      <c r="AD9" s="55" t="str">
        <f>IF(ISNUMBER(FIND("M",E9)),"m",IF(ISNUMBER(FIND("K",E9)),"k"))</f>
        <v>k</v>
      </c>
      <c r="AE9" s="56">
        <f>IF(OR(G9="",AC9=""),0,(YEAR(AC9)-YEAR(G9)))</f>
        <v>29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b">
        <f>IF(AD9="m",AG9,IF(AD9="k",AH9,""))</f>
        <v>0</v>
      </c>
      <c r="AJ9" s="41">
        <f>IF(D9="","",IF(D9&gt;193.609,1,IF(D9&lt;32,10^(0.722762521*LOG10(32/193.609)^2),10^(0.722762521*LOG10(D9/193.609)^2))))</f>
        <v>1.7147947055503134</v>
      </c>
    </row>
    <row r="10" spans="1:36" ht="19.5" customHeight="1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240"/>
      <c r="L10" s="238"/>
      <c r="M10" s="239"/>
      <c r="N10" s="237"/>
      <c r="O10" s="238"/>
      <c r="P10" s="239"/>
      <c r="Q10" s="60"/>
      <c r="R10" s="44"/>
      <c r="S10" s="240">
        <f>IF(T9="","",T9*1.2)</f>
        <v>309.35631754018613</v>
      </c>
      <c r="T10" s="239"/>
      <c r="U10" s="44"/>
      <c r="V10" s="44">
        <f>IF(V9="","",V9*20)</f>
        <v>156.19999999999999</v>
      </c>
      <c r="W10" s="44">
        <f>IF(W9="","",(W9*10)*AJ9)</f>
        <v>214.86377660545426</v>
      </c>
      <c r="X10" s="44">
        <f>IF(X9="","",IF((80+(8-ROUNDUP(X9,1))*40)&lt;0,0,80+(8-ROUNDUP(X9,1))*40))</f>
        <v>136</v>
      </c>
      <c r="Y10" s="51">
        <f>IF(SUM(V10,W10,X10)&gt;0,SUM(V10,W10,X10),"")</f>
        <v>507.06377660545422</v>
      </c>
      <c r="Z10" s="44">
        <f>IF(AE9&gt;34,(IF(OR(S10="",V10="",W10="",X10=""),"",SUM(S10,V10,W10,X10))*AI9),IF(OR(S10="",V10="",W10="",X10=""),"", SUM(S10,V10,W10,X10)))</f>
        <v>816.42009414564041</v>
      </c>
      <c r="AA10" s="46">
        <v>1</v>
      </c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>
      <c r="A11" s="41"/>
      <c r="B11" s="42">
        <v>1992011</v>
      </c>
      <c r="C11" s="43" t="s">
        <v>101</v>
      </c>
      <c r="D11" s="44">
        <v>66.540000000000006</v>
      </c>
      <c r="E11" s="43" t="s">
        <v>165</v>
      </c>
      <c r="F11" s="111" t="s">
        <v>187</v>
      </c>
      <c r="G11" s="45">
        <v>33707</v>
      </c>
      <c r="H11" s="46">
        <v>3</v>
      </c>
      <c r="I11" s="47" t="s">
        <v>202</v>
      </c>
      <c r="J11" s="48" t="s">
        <v>52</v>
      </c>
      <c r="K11" s="49">
        <v>55</v>
      </c>
      <c r="L11" s="49">
        <v>59</v>
      </c>
      <c r="M11" s="49">
        <v>61</v>
      </c>
      <c r="N11" s="49">
        <v>77</v>
      </c>
      <c r="O11" s="49">
        <v>-80</v>
      </c>
      <c r="P11" s="49">
        <v>-81</v>
      </c>
      <c r="Q11" s="50">
        <f>IF(MAX(K11:M11)&gt;0,IF(MAX(K11:M11)&lt;0,0,TRUNC(MAX(K11:M11)/1)*1),"")</f>
        <v>61</v>
      </c>
      <c r="R11" s="46">
        <f>IF(MAX(N11:P11)&gt;0,IF(MAX(N11:P11)&lt;0,0,TRUNC(MAX(N11:P11)/1)*1),"")</f>
        <v>77</v>
      </c>
      <c r="S11" s="46">
        <f>IF(Q11="","",IF(R11="","",IF(SUM(Q11:R11)=0,"",SUM(Q11:R11))))</f>
        <v>138</v>
      </c>
      <c r="T11" s="5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175.3929086955481</v>
      </c>
      <c r="U11" s="44" t="str">
        <f>IF(AF11=1,T11*AI11,"")</f>
        <v/>
      </c>
      <c r="V11" s="52">
        <f>IF('K7'!G9="","",'K7'!G9)</f>
        <v>6.64</v>
      </c>
      <c r="W11" s="52">
        <f>IF('K7'!K9="","",'K7'!K9)</f>
        <v>11.78</v>
      </c>
      <c r="X11" s="52">
        <f>IF('K7'!N9="","",'K7'!N9)</f>
        <v>7.48</v>
      </c>
      <c r="Y11" s="51"/>
      <c r="Z11" s="44"/>
      <c r="AA11" s="46"/>
      <c r="AB11" s="53"/>
      <c r="AC11" s="61">
        <f>U5</f>
        <v>45186</v>
      </c>
      <c r="AD11" s="55" t="str">
        <f>IF(ISNUMBER(FIND("M",E11)),"m",IF(ISNUMBER(FIND("K",E11)),"k"))</f>
        <v>k</v>
      </c>
      <c r="AE11" s="56">
        <f>IF(OR(G11="",AC11=""),0,(YEAR(AC11)-YEAR(G11)))</f>
        <v>31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b">
        <f>IF(AD11="m",AG11,IF(AD11="k",AH11,""))</f>
        <v>0</v>
      </c>
      <c r="AJ11" s="41">
        <f>IF(D11="","",IF(D11&gt;193.609,1,IF(D11&lt;32,10^(0.722762521*LOG10(32/193.609)^2),10^(0.722762521*LOG10(D11/193.609)^2))))</f>
        <v>1.4305479625182076</v>
      </c>
    </row>
    <row r="12" spans="1:36" ht="19.5" customHeight="1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240"/>
      <c r="L12" s="238"/>
      <c r="M12" s="239"/>
      <c r="N12" s="237"/>
      <c r="O12" s="238"/>
      <c r="P12" s="239"/>
      <c r="Q12" s="60"/>
      <c r="R12" s="44"/>
      <c r="S12" s="240">
        <f>IF(T11="","",T11*1.2)</f>
        <v>210.47149043465771</v>
      </c>
      <c r="T12" s="239"/>
      <c r="U12" s="44"/>
      <c r="V12" s="44">
        <f>IF(V11="","",V11*20)</f>
        <v>132.79999999999998</v>
      </c>
      <c r="W12" s="44">
        <f>IF(W11="","",(W11*10)*AJ11)</f>
        <v>168.51854998464486</v>
      </c>
      <c r="X12" s="44">
        <f>IF(X11="","",IF((80+(8-ROUNDUP(X11,1))*40)&lt;0,0,80+(8-ROUNDUP(X11,1))*40))</f>
        <v>100</v>
      </c>
      <c r="Y12" s="51">
        <f>IF(SUM(V12,W12,X12)&gt;0,SUM(V12,W12,X12),"")</f>
        <v>401.31854998464485</v>
      </c>
      <c r="Z12" s="44">
        <f>IF(AE11&gt;34,(IF(OR(S12="",V12="",W12="",X12=""),"",SUM(S12,V12,W12,X12))*AI11),IF(OR(S12="",V12="",W12="",X12=""),"", SUM(S12,V12,W12,X12)))</f>
        <v>611.79004041930261</v>
      </c>
      <c r="AA12" s="46">
        <v>4</v>
      </c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>
      <c r="A13" s="41"/>
      <c r="B13" s="42">
        <v>1995018</v>
      </c>
      <c r="C13" s="43" t="s">
        <v>106</v>
      </c>
      <c r="D13" s="44">
        <v>77.099999999999994</v>
      </c>
      <c r="E13" s="43" t="s">
        <v>165</v>
      </c>
      <c r="F13" s="111" t="s">
        <v>187</v>
      </c>
      <c r="G13" s="45">
        <v>34769</v>
      </c>
      <c r="H13" s="46">
        <v>7</v>
      </c>
      <c r="I13" s="47" t="s">
        <v>203</v>
      </c>
      <c r="J13" s="48" t="s">
        <v>204</v>
      </c>
      <c r="K13" s="49">
        <v>61</v>
      </c>
      <c r="L13" s="49">
        <v>65</v>
      </c>
      <c r="M13" s="49">
        <v>-69</v>
      </c>
      <c r="N13" s="49">
        <v>75</v>
      </c>
      <c r="O13" s="49">
        <v>79</v>
      </c>
      <c r="P13" s="49">
        <v>-81</v>
      </c>
      <c r="Q13" s="50">
        <f>IF(MAX(K13:M13)&gt;0,IF(MAX(K13:M13)&lt;0,0,TRUNC(MAX(K13:M13)/1)*1),"")</f>
        <v>65</v>
      </c>
      <c r="R13" s="46">
        <f>IF(MAX(N13:P13)&gt;0,IF(MAX(N13:P13)&lt;0,0,TRUNC(MAX(N13:P13)/1)*1),"")</f>
        <v>79</v>
      </c>
      <c r="S13" s="46">
        <f>IF(Q13="","",IF(R13="","",IF(SUM(Q13:R13)=0,"",SUM(Q13:R13))))</f>
        <v>144</v>
      </c>
      <c r="T13" s="5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169.46861535256906</v>
      </c>
      <c r="U13" s="44" t="str">
        <f>IF(AF13=1,T13*AI13,"")</f>
        <v/>
      </c>
      <c r="V13" s="52">
        <f>IF('K7'!G11="","",'K7'!G11)</f>
        <v>5.74</v>
      </c>
      <c r="W13" s="52">
        <f>IF('K7'!K11="","",'K7'!K11)</f>
        <v>9.4</v>
      </c>
      <c r="X13" s="52">
        <f>IF('K7'!N11="","",'K7'!N11)</f>
        <v>7.76</v>
      </c>
      <c r="Y13" s="63"/>
      <c r="Z13" s="44"/>
      <c r="AA13" s="46"/>
      <c r="AB13" s="53"/>
      <c r="AC13" s="61">
        <f>U5</f>
        <v>45186</v>
      </c>
      <c r="AD13" s="55" t="str">
        <f>IF(ISNUMBER(FIND("M",E13)),"m",IF(ISNUMBER(FIND("K",E13)),"k"))</f>
        <v>k</v>
      </c>
      <c r="AE13" s="56">
        <f>IF(OR(G13="",AC13=""),0,(YEAR(AC13)-YEAR(G13)))</f>
        <v>28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b">
        <f>IF(AD13="m",AG13,IF(AD13="k",AH13,""))</f>
        <v>0</v>
      </c>
      <c r="AJ13" s="41">
        <f>IF(D13="","",IF(D13&gt;193.609,1,IF(D13&lt;32,10^(0.722762521*LOG10(32/193.609)^2),10^(0.722762521*LOG10(D13/193.609)^2))))</f>
        <v>1.304870824713922</v>
      </c>
    </row>
    <row r="14" spans="1:36" ht="19.5" customHeight="1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240"/>
      <c r="L14" s="238"/>
      <c r="M14" s="239"/>
      <c r="N14" s="237"/>
      <c r="O14" s="238"/>
      <c r="P14" s="239"/>
      <c r="Q14" s="60"/>
      <c r="R14" s="44"/>
      <c r="S14" s="240">
        <f>IF(T13="","",T13*1.2)</f>
        <v>203.36233842308286</v>
      </c>
      <c r="T14" s="239"/>
      <c r="U14" s="44"/>
      <c r="V14" s="44">
        <f>IF(V13="","",V13*20)</f>
        <v>114.80000000000001</v>
      </c>
      <c r="W14" s="44">
        <f>IF(W13="","",(W13*10)*AJ13)</f>
        <v>122.65785752310867</v>
      </c>
      <c r="X14" s="44">
        <f>IF(X13="","",IF((80+(8-ROUNDUP(X13,1))*40)&lt;0,0,80+(8-ROUNDUP(X13,1))*40))</f>
        <v>88</v>
      </c>
      <c r="Y14" s="51">
        <f>IF(SUM(V14,W14,X14)&gt;0,SUM(V14,W14,X14),"")</f>
        <v>325.45785752310871</v>
      </c>
      <c r="Z14" s="44">
        <f>IF(AE13&gt;34,(IF(OR(S14="",V14="",W14="",X14=""),"",SUM(S14,V14,W14,X14))*AI13),IF(OR(S14="",V14="",W14="",X14=""),"", SUM(S14,V14,W14,X14)))</f>
        <v>528.82019594619157</v>
      </c>
      <c r="AA14" s="46">
        <v>7</v>
      </c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>
      <c r="A15" s="41"/>
      <c r="B15" s="42">
        <v>1996021</v>
      </c>
      <c r="C15" s="43" t="s">
        <v>97</v>
      </c>
      <c r="D15" s="44">
        <v>74.72</v>
      </c>
      <c r="E15" s="43" t="s">
        <v>165</v>
      </c>
      <c r="F15" s="111" t="s">
        <v>187</v>
      </c>
      <c r="G15" s="45">
        <v>35145</v>
      </c>
      <c r="H15" s="46">
        <v>6</v>
      </c>
      <c r="I15" s="47" t="s">
        <v>205</v>
      </c>
      <c r="J15" s="48" t="s">
        <v>204</v>
      </c>
      <c r="K15" s="49">
        <v>53</v>
      </c>
      <c r="L15" s="49">
        <v>57</v>
      </c>
      <c r="M15" s="49">
        <v>-61</v>
      </c>
      <c r="N15" s="49">
        <v>71</v>
      </c>
      <c r="O15" s="49">
        <v>75</v>
      </c>
      <c r="P15" s="49">
        <v>78</v>
      </c>
      <c r="Q15" s="50">
        <f>IF(MAX(K15:M15)&gt;0,IF(MAX(K15:M15)&lt;0,0,TRUNC(MAX(K15:M15)/1)*1),"")</f>
        <v>57</v>
      </c>
      <c r="R15" s="46">
        <f>IF(MAX(N15:P15)&gt;0,IF(MAX(N15:P15)&lt;0,0,TRUNC(MAX(N15:P15)/1)*1),"")</f>
        <v>78</v>
      </c>
      <c r="S15" s="46">
        <f>IF(Q15="","",IF(R15="","",IF(SUM(Q15:R15)=0,"",SUM(Q15:R15))))</f>
        <v>135</v>
      </c>
      <c r="T15" s="5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161.29912762412809</v>
      </c>
      <c r="U15" s="44" t="str">
        <f>IF(AF15=1,T15*AI15,"")</f>
        <v/>
      </c>
      <c r="V15" s="52">
        <f>IF('K7'!G13="","",'K7'!G13)</f>
        <v>6.7</v>
      </c>
      <c r="W15" s="52">
        <f>IF('K7'!K13="","",'K7'!K13)</f>
        <v>10.89</v>
      </c>
      <c r="X15" s="52">
        <f>IF('K7'!N13="","",'K7'!N13)</f>
        <v>7.68</v>
      </c>
      <c r="Y15" s="51"/>
      <c r="Z15" s="44"/>
      <c r="AA15" s="46"/>
      <c r="AB15" s="53"/>
      <c r="AC15" s="61">
        <f>U5</f>
        <v>45186</v>
      </c>
      <c r="AD15" s="55" t="str">
        <f>IF(ISNUMBER(FIND("M",E15)),"m",IF(ISNUMBER(FIND("K",E15)),"k"))</f>
        <v>k</v>
      </c>
      <c r="AE15" s="56">
        <f>IF(OR(G15="",AC15=""),0,(YEAR(AC15)-YEAR(G15)))</f>
        <v>27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b">
        <f>IF(AD15="m",AG15,IF(AD15="k",AH15,""))</f>
        <v>0</v>
      </c>
      <c r="AJ15" s="41">
        <f>IF(D15="","",IF(D15&gt;193.609,1,IF(D15&lt;32,10^(0.722762521*LOG10(32/193.609)^2),10^(0.722762521*LOG10(D15/193.609)^2))))</f>
        <v>1.3291463257488443</v>
      </c>
    </row>
    <row r="16" spans="1:36" ht="19.5" customHeight="1">
      <c r="A16" s="41"/>
      <c r="B16" s="59"/>
      <c r="C16" s="44"/>
      <c r="D16" s="44"/>
      <c r="E16" s="44"/>
      <c r="F16" s="43"/>
      <c r="G16" s="45"/>
      <c r="H16" s="46"/>
      <c r="I16" s="48"/>
      <c r="J16" s="48"/>
      <c r="K16" s="240"/>
      <c r="L16" s="238"/>
      <c r="M16" s="239"/>
      <c r="N16" s="237"/>
      <c r="O16" s="238"/>
      <c r="P16" s="239"/>
      <c r="Q16" s="64"/>
      <c r="R16" s="65"/>
      <c r="S16" s="240">
        <f>IF(T15="","",T15*1.2)</f>
        <v>193.55895314895369</v>
      </c>
      <c r="T16" s="239"/>
      <c r="U16" s="44"/>
      <c r="V16" s="44">
        <f>IF(V15="","",V15*20)</f>
        <v>134</v>
      </c>
      <c r="W16" s="44">
        <f>IF(W15="","",(W15*10)*AJ15)</f>
        <v>144.74403487404916</v>
      </c>
      <c r="X16" s="44">
        <f>IF(X15="","",IF((80+(8-ROUNDUP(X15,1))*40)&lt;0,0,80+(8-ROUNDUP(X15,1))*40))</f>
        <v>92.000000000000028</v>
      </c>
      <c r="Y16" s="51">
        <f>IF(SUM(V16,W16,X16)&gt;0,SUM(V16,W16,X16),"")</f>
        <v>370.74403487404913</v>
      </c>
      <c r="Z16" s="44">
        <f>IF(AE15&gt;34,(IF(OR(S16="",V16="",W16="",X16=""),"",SUM(S16,V16,W16,X16))*AI15),IF(OR(S16="",V16="",W16="",X16=""),"", SUM(S16,V16,W16,X16)))</f>
        <v>564.30298802300285</v>
      </c>
      <c r="AA16" s="46">
        <v>5</v>
      </c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>
      <c r="A17" s="41"/>
      <c r="B17" s="42">
        <v>1996005</v>
      </c>
      <c r="C17" s="43" t="s">
        <v>112</v>
      </c>
      <c r="D17" s="44">
        <v>56.5</v>
      </c>
      <c r="E17" s="43" t="s">
        <v>165</v>
      </c>
      <c r="F17" s="111" t="s">
        <v>187</v>
      </c>
      <c r="G17" s="45">
        <v>35320</v>
      </c>
      <c r="H17" s="46">
        <v>2</v>
      </c>
      <c r="I17" s="66" t="s">
        <v>206</v>
      </c>
      <c r="J17" s="48" t="s">
        <v>110</v>
      </c>
      <c r="K17" s="49">
        <v>75</v>
      </c>
      <c r="L17" s="49">
        <v>78</v>
      </c>
      <c r="M17" s="49">
        <v>80</v>
      </c>
      <c r="N17" s="49">
        <v>101</v>
      </c>
      <c r="O17" s="49">
        <v>104</v>
      </c>
      <c r="P17" s="49">
        <v>106</v>
      </c>
      <c r="Q17" s="50">
        <f>IF(MAX(K17:M17)&gt;0,IF(MAX(K17:M17)&lt;0,0,TRUNC(MAX(K17:M17)/1)*1),"")</f>
        <v>80</v>
      </c>
      <c r="R17" s="46">
        <f>IF(MAX(N17:P17)&gt;0,IF(MAX(N17:P17)&lt;0,0,TRUNC(MAX(N17:P17)/1)*1),"")</f>
        <v>106</v>
      </c>
      <c r="S17" s="46">
        <f>IF(Q17="","",IF(R17="","",IF(SUM(Q17:R17)=0,"",SUM(Q17:R17))))</f>
        <v>186</v>
      </c>
      <c r="T17" s="5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261.99177633090494</v>
      </c>
      <c r="U17" s="44" t="str">
        <f>IF(AF17=1,T17*AI17,"")</f>
        <v/>
      </c>
      <c r="V17" s="52">
        <f>IF('K7'!G15="","",'K7'!G15)</f>
        <v>7.34</v>
      </c>
      <c r="W17" s="52">
        <f>IF('K7'!K15="","",'K7'!K15)</f>
        <v>10.43</v>
      </c>
      <c r="X17" s="52">
        <f>IF('K7'!N15="","",'K7'!N15)</f>
        <v>6.78</v>
      </c>
      <c r="Y17" s="51"/>
      <c r="Z17" s="44"/>
      <c r="AA17" s="46"/>
      <c r="AB17" s="53"/>
      <c r="AC17" s="61">
        <f>U5</f>
        <v>45186</v>
      </c>
      <c r="AD17" s="55" t="str">
        <f>IF(ISNUMBER(FIND("M",E17)),"m",IF(ISNUMBER(FIND("K",E17)),"k"))</f>
        <v>k</v>
      </c>
      <c r="AE17" s="56">
        <f>IF(OR(G17="",AC17=""),0,(YEAR(AC17)-YEAR(G17)))</f>
        <v>27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b">
        <f>IF(AD17="m",AG17,IF(AD17="k",AH17,""))</f>
        <v>0</v>
      </c>
      <c r="AJ17" s="41">
        <f>IF(D17="","",IF(D17&gt;193.609,1,IF(D17&lt;32,10^(0.722762521*LOG10(32/193.609)^2),10^(0.722762521*LOG10(D17/193.609)^2))))</f>
        <v>1.6098212779062189</v>
      </c>
    </row>
    <row r="18" spans="1:36" ht="19.5" customHeight="1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240"/>
      <c r="L18" s="238"/>
      <c r="M18" s="239"/>
      <c r="N18" s="237"/>
      <c r="O18" s="238"/>
      <c r="P18" s="239"/>
      <c r="Q18" s="60"/>
      <c r="R18" s="44"/>
      <c r="S18" s="240">
        <f>IF(T17="","",T17*1.2)</f>
        <v>314.39013159708594</v>
      </c>
      <c r="T18" s="239"/>
      <c r="U18" s="44"/>
      <c r="V18" s="44">
        <f>IF(V17="","",V17*20)</f>
        <v>146.80000000000001</v>
      </c>
      <c r="W18" s="44">
        <f>IF(W17="","",(W17*10)*AJ17)</f>
        <v>167.90435928561863</v>
      </c>
      <c r="X18" s="44">
        <f>IF(X17="","",IF((80+(8-ROUNDUP(X17,1))*40)&lt;0,0,80+(8-ROUNDUP(X17,1))*40))</f>
        <v>128</v>
      </c>
      <c r="Y18" s="51">
        <f>IF(SUM(V18,W18,X18)&gt;0,SUM(V18,W18,X18),"")</f>
        <v>442.70435928561864</v>
      </c>
      <c r="Z18" s="44">
        <f>IF(AE17&gt;34,(IF(OR(S18="",V18="",W18="",X18=""),"",SUM(S18,V18,W18,X18))*AI17),IF(OR(S18="",V18="",W18="",X18=""),"", SUM(S18,V18,W18,X18)))</f>
        <v>757.09449088270458</v>
      </c>
      <c r="AA18" s="46">
        <v>2</v>
      </c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>
      <c r="A19" s="41"/>
      <c r="B19" s="42"/>
      <c r="C19" s="43"/>
      <c r="D19" s="44"/>
      <c r="E19" s="43"/>
      <c r="F19" s="43"/>
      <c r="G19" s="45"/>
      <c r="H19" s="46"/>
      <c r="I19" s="66"/>
      <c r="J19" s="48"/>
      <c r="K19" s="49"/>
      <c r="L19" s="49"/>
      <c r="M19" s="49"/>
      <c r="N19" s="49"/>
      <c r="O19" s="49"/>
      <c r="P19" s="49"/>
      <c r="Q19" s="50" t="str">
        <f>IF(MAX(K19:M19)&gt;0,IF(MAX(K19:M19)&lt;0,0,TRUNC(MAX(K19:M19)/1)*1),"")</f>
        <v/>
      </c>
      <c r="R19" s="46" t="str">
        <f>IF(MAX(N19:P19)&gt;0,IF(MAX(N19:P19)&lt;0,0,TRUNC(MAX(N19:P19)/1)*1),"")</f>
        <v/>
      </c>
      <c r="S19" s="46" t="str">
        <f>IF(Q19="","",IF(R19="","",IF(SUM(Q19:R19)=0,"",SUM(Q19:R19))))</f>
        <v/>
      </c>
      <c r="T19" s="51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44" t="str">
        <f>IF(AF19=1,T19*AI19,"")</f>
        <v/>
      </c>
      <c r="V19" s="52" t="str">
        <f>IF('K7'!G17="","",'K7'!G17)</f>
        <v/>
      </c>
      <c r="W19" s="52" t="str">
        <f>IF('K7'!K17="","",'K7'!K17)</f>
        <v/>
      </c>
      <c r="X19" s="52" t="str">
        <f>IF('K7'!N17="","",'K7'!N17)</f>
        <v/>
      </c>
      <c r="Y19" s="51"/>
      <c r="Z19" s="44"/>
      <c r="AA19" s="46"/>
      <c r="AB19" s="53"/>
      <c r="AC19" s="61">
        <f>U5</f>
        <v>45186</v>
      </c>
      <c r="AD19" s="55" t="b">
        <f>IF(ISNUMBER(FIND("M",E19)),"m",IF(ISNUMBER(FIND("K",E19)),"k"))</f>
        <v>0</v>
      </c>
      <c r="AE19" s="56">
        <f>IF(OR(G19="",AC19=""),0,(YEAR(AC19)-YEAR(G19)))</f>
        <v>0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str">
        <f>IF(AD19="m",AG19,IF(AD19="k",AH19,""))</f>
        <v/>
      </c>
      <c r="AJ19" s="41" t="str">
        <f>IF(D19="","",IF(D19&gt;193.609,1,IF(D19&lt;32,10^(0.722762521*LOG10(32/193.609)^2),10^(0.722762521*LOG10(D19/193.609)^2))))</f>
        <v/>
      </c>
    </row>
    <row r="20" spans="1:36" ht="19.5" customHeight="1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240"/>
      <c r="L20" s="238"/>
      <c r="M20" s="239"/>
      <c r="N20" s="237"/>
      <c r="O20" s="238"/>
      <c r="P20" s="239"/>
      <c r="Q20" s="60"/>
      <c r="R20" s="44"/>
      <c r="S20" s="240" t="str">
        <f>IF(T19="","",T19*1.2)</f>
        <v/>
      </c>
      <c r="T20" s="239"/>
      <c r="U20" s="44"/>
      <c r="V20" s="44" t="str">
        <f>IF(V19="","",V19*20)</f>
        <v/>
      </c>
      <c r="W20" s="44" t="str">
        <f>IF(W19="","",(W19*10)*AJ19)</f>
        <v/>
      </c>
      <c r="X20" s="44" t="str">
        <f>IF(X19="","",IF((80+(8-ROUNDUP(X19,1))*40)&lt;0,0,80+(8-ROUNDUP(X19,1))*40))</f>
        <v/>
      </c>
      <c r="Y20" s="51" t="str">
        <f>IF(SUM(V20,W20,X20)&gt;0,SUM(V20,W20,X20),"")</f>
        <v/>
      </c>
      <c r="Z20" s="44" t="str">
        <f>IF(AE19&gt;34,(IF(OR(S20="",V20="",W20="",X20=""),"",SUM(S20,V20,W20,X20))*AI19),IF(OR(S20="",V20="",W20="",X20=""),"", SUM(S20,V20,W20,X20)))</f>
        <v/>
      </c>
      <c r="AA20" s="46"/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>
      <c r="A21" s="41"/>
      <c r="B21" s="42"/>
      <c r="C21" s="43"/>
      <c r="D21" s="44"/>
      <c r="E21" s="43"/>
      <c r="F21" s="43"/>
      <c r="G21" s="45"/>
      <c r="H21" s="46"/>
      <c r="I21" s="47"/>
      <c r="J21" s="48"/>
      <c r="K21" s="49"/>
      <c r="L21" s="49"/>
      <c r="M21" s="49"/>
      <c r="N21" s="49"/>
      <c r="O21" s="49"/>
      <c r="P21" s="49"/>
      <c r="Q21" s="50" t="str">
        <f>IF(MAX(K21:M21)&gt;0,IF(MAX(K21:M21)&lt;0,0,TRUNC(MAX(K21:M21)/1)*1),"")</f>
        <v/>
      </c>
      <c r="R21" s="46" t="str">
        <f>IF(MAX(N21:P21)&gt;0,IF(MAX(N21:P21)&lt;0,0,TRUNC(MAX(N21:P21)/1)*1),"")</f>
        <v/>
      </c>
      <c r="S21" s="46" t="str">
        <f>IF(Q21="","",IF(R21="","",IF(SUM(Q21:R21)=0,"",SUM(Q21:R21))))</f>
        <v/>
      </c>
      <c r="T21" s="51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44" t="str">
        <f>IF(AF21=1,T21*AI21,"")</f>
        <v/>
      </c>
      <c r="V21" s="52" t="str">
        <f>IF('K7'!G19="","",'K7'!G19)</f>
        <v/>
      </c>
      <c r="W21" s="52" t="str">
        <f>IF('K7'!K19="","",'K7'!K19)</f>
        <v/>
      </c>
      <c r="X21" s="52" t="str">
        <f>IF('K7'!N19="","",'K7'!N19)</f>
        <v/>
      </c>
      <c r="Y21" s="51"/>
      <c r="Z21" s="44"/>
      <c r="AA21" s="46"/>
      <c r="AB21" s="53"/>
      <c r="AC21" s="61">
        <f>U5</f>
        <v>45186</v>
      </c>
      <c r="AD21" s="55" t="b">
        <f>IF(ISNUMBER(FIND("M",E21)),"m",IF(ISNUMBER(FIND("K",E21)),"k"))</f>
        <v>0</v>
      </c>
      <c r="AE21" s="56">
        <f>IF(OR(G21="",AC21=""),0,(YEAR(AC21)-YEAR(G21)))</f>
        <v>0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str">
        <f>IF(AD21="m",AG21,IF(AD21="k",AH21,""))</f>
        <v/>
      </c>
      <c r="AJ21" s="41" t="str">
        <f>IF(D21="","",IF(D21&gt;193.609,1,IF(D21&lt;32,10^(0.722762521*LOG10(32/193.609)^2),10^(0.722762521*LOG10(D21/193.609)^2))))</f>
        <v/>
      </c>
    </row>
    <row r="22" spans="1:36" ht="19.5" customHeight="1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240"/>
      <c r="L22" s="238"/>
      <c r="M22" s="239"/>
      <c r="N22" s="237"/>
      <c r="O22" s="238"/>
      <c r="P22" s="239"/>
      <c r="Q22" s="60"/>
      <c r="R22" s="44"/>
      <c r="S22" s="240" t="str">
        <f>IF(T21="","",T21*1.2)</f>
        <v/>
      </c>
      <c r="T22" s="239"/>
      <c r="U22" s="44"/>
      <c r="V22" s="44" t="str">
        <f>IF(V21="","",V21*20)</f>
        <v/>
      </c>
      <c r="W22" s="44" t="str">
        <f>IF(W21="","",(W21*10)*AJ21)</f>
        <v/>
      </c>
      <c r="X22" s="44" t="str">
        <f>IF(X21="","",IF((80+(8-ROUNDUP(X21,1))*40)&lt;0,0,80+(8-ROUNDUP(X21,1))*40))</f>
        <v/>
      </c>
      <c r="Y22" s="51" t="str">
        <f>IF(SUM(V22,W22,X22)&gt;0,SUM(V22,W22,X22),"")</f>
        <v/>
      </c>
      <c r="Z22" s="44" t="str">
        <f>IF(AE21&gt;34,(IF(OR(S22="",V22="",W22="",X22=""),"",SUM(S22,V22,W22,X22))*AI21),IF(OR(S22="",V22="",W22="",X22=""),"", SUM(S22,V22,W22,X22)))</f>
        <v/>
      </c>
      <c r="AA22" s="46"/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>
      <c r="A23" s="41"/>
      <c r="B23" s="42">
        <v>1994001</v>
      </c>
      <c r="C23" s="43" t="s">
        <v>106</v>
      </c>
      <c r="D23" s="44">
        <v>79.599999999999994</v>
      </c>
      <c r="E23" s="43" t="s">
        <v>165</v>
      </c>
      <c r="F23" s="111" t="s">
        <v>187</v>
      </c>
      <c r="G23" s="45">
        <v>34566</v>
      </c>
      <c r="H23" s="46">
        <v>8</v>
      </c>
      <c r="I23" s="47" t="s">
        <v>207</v>
      </c>
      <c r="J23" s="48" t="s">
        <v>79</v>
      </c>
      <c r="K23" s="49">
        <v>-57</v>
      </c>
      <c r="L23" s="49">
        <v>57</v>
      </c>
      <c r="M23" s="49">
        <v>-60</v>
      </c>
      <c r="N23" s="49">
        <v>-72</v>
      </c>
      <c r="O23" s="49">
        <v>73</v>
      </c>
      <c r="P23" s="49">
        <v>-75</v>
      </c>
      <c r="Q23" s="50">
        <f>IF(MAX(K23:M23)&gt;0,IF(MAX(K23:M23)&lt;0,0,TRUNC(MAX(K23:M23)/1)*1),"")</f>
        <v>57</v>
      </c>
      <c r="R23" s="46">
        <f>IF(MAX(N23:P23)&gt;0,IF(MAX(N23:P23)&lt;0,0,TRUNC(MAX(N23:P23)/1)*1),"")</f>
        <v>73</v>
      </c>
      <c r="S23" s="46">
        <f>IF(Q23="","",IF(R23="","",IF(SUM(Q23:R23)=0,"",SUM(Q23:R23))))</f>
        <v>130</v>
      </c>
      <c r="T23" s="51">
        <f>IF(S23="","",IF(D23="","",IF((AD23="k"),IF(D23&gt;153.757,S23,IF(D23&lt;28,10^(0.0787004341*LOG10(28/153.757)^2)*S23,10^(0.787004341*LOG10(D23/153.757)^2)*S23)),IF(D23&gt;193.609,S23,IF(D23&lt;32,10^(0.722762523*LOG10(32/193.609)^2)*S23,10^(0.722762523*LOG10(D23/193.609)^2)*S23)))))</f>
        <v>150.75855780868565</v>
      </c>
      <c r="U23" s="44" t="str">
        <f>IF(AF23=1,T23*AI23,"")</f>
        <v/>
      </c>
      <c r="V23" s="52">
        <f>IF('K7'!G21="","",'K7'!G21)</f>
        <v>5.41</v>
      </c>
      <c r="W23" s="52">
        <f>IF('K7'!K21="","",'K7'!K21)</f>
        <v>7.81</v>
      </c>
      <c r="X23" s="52">
        <f>IF('K7'!N21="","",'K7'!N21)</f>
        <v>8.4600000000000009</v>
      </c>
      <c r="Y23" s="51"/>
      <c r="Z23" s="44"/>
      <c r="AA23" s="46"/>
      <c r="AB23" s="53"/>
      <c r="AC23" s="61">
        <f>U5</f>
        <v>45186</v>
      </c>
      <c r="AD23" s="55" t="str">
        <f>IF(ISNUMBER(FIND("M",E23)),"m",IF(ISNUMBER(FIND("K",E23)),"k"))</f>
        <v>k</v>
      </c>
      <c r="AE23" s="67">
        <f>IF(OR(G23="",AC23=""),0,(YEAR(AC23)-YEAR(G23)))</f>
        <v>29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b">
        <f>IF(AD23="m",AG23,IF(AD23="k",AH23,""))</f>
        <v>0</v>
      </c>
      <c r="AJ23" s="41">
        <f>IF(D23="","",IF(D23&gt;193.609,1,IF(D23&lt;32,10^(0.722762521*LOG10(32/193.609)^2),10^(0.722762521*LOG10(D23/193.609)^2))))</f>
        <v>1.2814323536717516</v>
      </c>
    </row>
    <row r="24" spans="1:36" ht="19.5" customHeight="1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240"/>
      <c r="L24" s="238"/>
      <c r="M24" s="239"/>
      <c r="N24" s="237"/>
      <c r="O24" s="238"/>
      <c r="P24" s="239"/>
      <c r="Q24" s="60"/>
      <c r="R24" s="44"/>
      <c r="S24" s="240">
        <f>IF(T23="","",T23*1.2)</f>
        <v>180.91026937042278</v>
      </c>
      <c r="T24" s="239"/>
      <c r="U24" s="44"/>
      <c r="V24" s="44">
        <f>IF(V23="","",V23*20)</f>
        <v>108.2</v>
      </c>
      <c r="W24" s="44">
        <f>IF(W23="","",(W23*10)*AJ23)</f>
        <v>100.07986682176379</v>
      </c>
      <c r="X24" s="44">
        <f>IF(X23="","",IF((80+(8-ROUNDUP(X23,1))*40)&lt;0,0,80+(8-ROUNDUP(X23,1))*40))</f>
        <v>60</v>
      </c>
      <c r="Y24" s="51">
        <f>IF(SUM(V24,W24,X24)&gt;0,SUM(V24,W24,X24),"")</f>
        <v>268.27986682176379</v>
      </c>
      <c r="Z24" s="44">
        <f>IF(AE23&gt;34,(IF(OR(S24="",V24="",W24="",X24=""),"",SUM(S24,V24,W24,X24))*AI23),IF(OR(S24="",V24="",W24="",X24=""),"", SUM(S24,V24,W24,X24)))</f>
        <v>449.19013619218657</v>
      </c>
      <c r="AA24" s="46">
        <v>8</v>
      </c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>
      <c r="A25" s="41"/>
      <c r="B25" s="42">
        <v>1994002</v>
      </c>
      <c r="C25" s="43" t="s">
        <v>101</v>
      </c>
      <c r="D25" s="44">
        <v>66.459999999999994</v>
      </c>
      <c r="E25" s="43" t="s">
        <v>165</v>
      </c>
      <c r="F25" s="111" t="s">
        <v>187</v>
      </c>
      <c r="G25" s="45">
        <v>34343</v>
      </c>
      <c r="H25" s="46">
        <v>4</v>
      </c>
      <c r="I25" s="47" t="s">
        <v>208</v>
      </c>
      <c r="J25" s="48" t="s">
        <v>79</v>
      </c>
      <c r="K25" s="49">
        <v>58</v>
      </c>
      <c r="L25" s="49">
        <v>60</v>
      </c>
      <c r="M25" s="49">
        <v>-62</v>
      </c>
      <c r="N25" s="49">
        <v>70</v>
      </c>
      <c r="O25" s="49">
        <v>73</v>
      </c>
      <c r="P25" s="49">
        <v>76</v>
      </c>
      <c r="Q25" s="50">
        <f>IF(MAX(K25:M25)&gt;0,IF(MAX(K25:M25)&lt;0,0,TRUNC(MAX(K25:M25)/1)*1),"")</f>
        <v>60</v>
      </c>
      <c r="R25" s="46">
        <f>IF(MAX(N25:P25)&gt;0,IF(MAX(N25:P25)&lt;0,0,TRUNC(MAX(N25:P25)/1)*1),"")</f>
        <v>76</v>
      </c>
      <c r="S25" s="46">
        <f>IF(Q25="","",IF(R25="","",IF(SUM(Q25:R25)=0,"",SUM(Q25:R25))))</f>
        <v>136</v>
      </c>
      <c r="T25" s="51">
        <f>IF(S25="","",IF(D25="","",IF((AD25="k"),IF(D25&gt;153.757,S25,IF(D25&lt;28,10^(0.0787004341*LOG10(28/153.757)^2)*S25,10^(0.787004341*LOG10(D25/153.757)^2)*S25)),IF(D25&gt;193.609,S25,IF(D25&lt;32,10^(0.722762523*LOG10(32/193.609)^2)*S25,10^(0.722762523*LOG10(D25/193.609)^2)*S25)))))</f>
        <v>172.97016549010891</v>
      </c>
      <c r="U25" s="44" t="str">
        <f>IF(AF25=1,T25*AI25,"")</f>
        <v/>
      </c>
      <c r="V25" s="52">
        <f>IF('K7'!G23="","",'K7'!G23)</f>
        <v>5.86</v>
      </c>
      <c r="W25" s="52">
        <f>IF('K7'!K23="","",'K7'!K23)</f>
        <v>9.1</v>
      </c>
      <c r="X25" s="52">
        <f>IF('K7'!N23="","",'K7'!N23)</f>
        <v>8.01</v>
      </c>
      <c r="Y25" s="51"/>
      <c r="Z25" s="44"/>
      <c r="AA25" s="46"/>
      <c r="AB25" s="53"/>
      <c r="AC25" s="61">
        <f>U5</f>
        <v>45186</v>
      </c>
      <c r="AD25" s="55" t="str">
        <f>IF(ISNUMBER(FIND("M",E25)),"m",IF(ISNUMBER(FIND("K",E25)),"k"))</f>
        <v>k</v>
      </c>
      <c r="AE25" s="67">
        <f>IF(OR(G25="",AC25=""),0,(YEAR(AC25)-YEAR(G25)))</f>
        <v>29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b">
        <f>IF(AD25="m",AG25,IF(AD25="k",AH25,""))</f>
        <v>0</v>
      </c>
      <c r="AJ25" s="41">
        <f>IF(D25="","",IF(D25&gt;193.609,1,IF(D25&lt;32,10^(0.722762521*LOG10(32/193.609)^2),10^(0.722762521*LOG10(D25/193.609)^2))))</f>
        <v>1.4317029758287887</v>
      </c>
    </row>
    <row r="26" spans="1:36" ht="19.5" customHeight="1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240"/>
      <c r="L26" s="238"/>
      <c r="M26" s="239"/>
      <c r="N26" s="237"/>
      <c r="O26" s="238"/>
      <c r="P26" s="239"/>
      <c r="Q26" s="60"/>
      <c r="R26" s="44"/>
      <c r="S26" s="240">
        <f>IF(T25="","",T25*1.2)</f>
        <v>207.56419858813069</v>
      </c>
      <c r="T26" s="239"/>
      <c r="U26" s="44"/>
      <c r="V26" s="44">
        <f>IF(V25="","",V25*20)</f>
        <v>117.2</v>
      </c>
      <c r="W26" s="44">
        <f>IF(W25="","",(W25*10)*AJ25)</f>
        <v>130.28497080041979</v>
      </c>
      <c r="X26" s="44">
        <f>IF(X25="","",IF((80+(8-ROUNDUP(X25,1))*40)&lt;0,0,80+(8-ROUNDUP(X25,1))*40))</f>
        <v>76.000000000000014</v>
      </c>
      <c r="Y26" s="51">
        <f>IF(SUM(V26,W26,X26)&gt;0,SUM(V26,W26,X26),"")</f>
        <v>323.48497080041977</v>
      </c>
      <c r="Z26" s="44">
        <f>IF(AE25&gt;34,(IF(OR(S26="",V26="",W26="",X26=""),"",SUM(S26,V26,W26,X26))*AI25),IF(OR(S26="",V26="",W26="",X26=""),"", SUM(S26,V26,W26,X26)))</f>
        <v>531.04916938855047</v>
      </c>
      <c r="AA26" s="46">
        <v>6</v>
      </c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>
      <c r="A27" s="41"/>
      <c r="B27" s="42">
        <v>1992005</v>
      </c>
      <c r="C27" s="107" t="s">
        <v>209</v>
      </c>
      <c r="D27" s="44">
        <v>82.96</v>
      </c>
      <c r="E27" s="43" t="s">
        <v>165</v>
      </c>
      <c r="F27" s="43" t="s">
        <v>187</v>
      </c>
      <c r="G27" s="45">
        <v>33918</v>
      </c>
      <c r="H27" s="46">
        <v>9</v>
      </c>
      <c r="I27" s="47" t="s">
        <v>210</v>
      </c>
      <c r="J27" s="48" t="s">
        <v>60</v>
      </c>
      <c r="K27" s="49">
        <v>80</v>
      </c>
      <c r="L27" s="70">
        <v>83</v>
      </c>
      <c r="M27" s="70">
        <v>-85</v>
      </c>
      <c r="N27" s="49">
        <v>104</v>
      </c>
      <c r="O27" s="108">
        <v>108</v>
      </c>
      <c r="P27" s="108">
        <v>112</v>
      </c>
      <c r="Q27" s="50">
        <f>IF(MAX(K27:M27)&gt;0,IF(MAX(K27:M27)&lt;0,0,TRUNC(MAX(K27:M27)/1)*1),"")</f>
        <v>83</v>
      </c>
      <c r="R27" s="46">
        <f>IF(MAX(N27:P27)&gt;0,IF(MAX(N27:P27)&lt;0,0,TRUNC(MAX(N27:P27)/1)*1),"")</f>
        <v>112</v>
      </c>
      <c r="S27" s="46">
        <f>IF(Q27="","",IF(R27="","",IF(SUM(Q27:R27)=0,"",SUM(Q27:R27))))</f>
        <v>195</v>
      </c>
      <c r="T27" s="51">
        <f>IF(S27="","",IF(D27="","",IF((AD27="k"),IF(D27&gt;153.757,S27,IF(D27&lt;28,10^(0.0787004341*LOG10(28/153.757)^2)*S27,10^(0.787004341*LOG10(D27/153.757)^2)*S27)),IF(D27&gt;193.609,S27,IF(D27&lt;32,10^(0.722762523*LOG10(32/193.609)^2)*S27,10^(0.722762523*LOG10(D27/193.609)^2)*S27)))))</f>
        <v>222.09876027522435</v>
      </c>
      <c r="U27" s="44" t="str">
        <f>IF(AF27=1,T27*AI27,"")</f>
        <v/>
      </c>
      <c r="V27" s="52">
        <f>IF('K7'!G25="","",'K7'!G25)</f>
        <v>7.1</v>
      </c>
      <c r="W27" s="52">
        <f>IF('K7'!K25="","",'K7'!K25)</f>
        <v>10.18</v>
      </c>
      <c r="X27" s="52">
        <f>IF('K7'!N25="","",'K7'!N25)</f>
        <v>7.59</v>
      </c>
      <c r="Y27" s="51"/>
      <c r="Z27" s="44" t="str">
        <f>IF(AE27&gt;34,(IF(OR(S28="",V28="",W28="",X28=""),"",SUM(S28,V28,W28,X28))*AI27),IF(OR(S28="",V28="",W28="",X28=""),"",""))</f>
        <v/>
      </c>
      <c r="AA27" s="46"/>
      <c r="AB27" s="53"/>
      <c r="AC27" s="61">
        <f>U5</f>
        <v>45186</v>
      </c>
      <c r="AD27" s="55" t="str">
        <f>IF(ISNUMBER(FIND("M",E27)),"m",IF(ISNUMBER(FIND("K",E27)),"k"))</f>
        <v>k</v>
      </c>
      <c r="AE27" s="67">
        <f>IF(OR(G27="",AC27=""),0,(YEAR(AC27)-YEAR(G27)))</f>
        <v>31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b">
        <f>IF(AD27="m",AG27,IF(AD27="k",AH27,""))</f>
        <v>0</v>
      </c>
      <c r="AJ27" s="41">
        <f>IF(D27="","",IF(D27&gt;193.609,1,IF(D27&lt;32,10^(0.722762521*LOG10(32/193.609)^2),10^(0.722762521*LOG10(D27/193.609)^2))))</f>
        <v>1.252880379446031</v>
      </c>
    </row>
    <row r="28" spans="1:36" ht="19.5" customHeight="1">
      <c r="A28" s="41"/>
      <c r="B28" s="59"/>
      <c r="C28" s="109"/>
      <c r="D28" s="44"/>
      <c r="E28" s="44"/>
      <c r="F28" s="53"/>
      <c r="G28" s="45"/>
      <c r="H28" s="46"/>
      <c r="I28" s="48"/>
      <c r="J28" s="48"/>
      <c r="K28" s="237"/>
      <c r="L28" s="238"/>
      <c r="M28" s="239"/>
      <c r="N28" s="237"/>
      <c r="O28" s="238"/>
      <c r="P28" s="239"/>
      <c r="Q28" s="60"/>
      <c r="R28" s="44"/>
      <c r="S28" s="240">
        <f>IF(T27="","",T27*1.2)</f>
        <v>266.51851233026923</v>
      </c>
      <c r="T28" s="239"/>
      <c r="U28" s="44"/>
      <c r="V28" s="44">
        <f>IF(V27="","",V27*20)</f>
        <v>142</v>
      </c>
      <c r="W28" s="44">
        <f>IF(W27="","",(W27*10)*AJ27)</f>
        <v>127.54322262760596</v>
      </c>
      <c r="X28" s="44">
        <f>IF(X27="","",IF((80+(8-ROUNDUP(X27,1))*40)&lt;0,0,80+(8-ROUNDUP(X27,1))*40))</f>
        <v>96.000000000000014</v>
      </c>
      <c r="Y28" s="51">
        <f>IF(SUM(V28,W28,X28)&gt;0,SUM(V28,W28,X28),"")</f>
        <v>365.54322262760593</v>
      </c>
      <c r="Z28" s="44">
        <f>IF(AE27&gt;34,(IF(OR(S28="",V28="",W28="",X28=""),"",SUM(S28,V28,W28,X28))*AI27),IF(OR(S28="",V28="",W28="",X28=""),"", SUM(S28,V28,W28,X28)))</f>
        <v>632.06173495787516</v>
      </c>
      <c r="AA28" s="46">
        <v>3</v>
      </c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>
      <c r="A29" s="41"/>
      <c r="B29" s="42">
        <v>1987009</v>
      </c>
      <c r="C29" s="107" t="s">
        <v>106</v>
      </c>
      <c r="D29" s="44">
        <v>80.3</v>
      </c>
      <c r="E29" s="43" t="s">
        <v>255</v>
      </c>
      <c r="F29" s="43">
        <f>35</f>
        <v>35</v>
      </c>
      <c r="G29" s="45">
        <v>31888</v>
      </c>
      <c r="H29" s="46">
        <v>10</v>
      </c>
      <c r="I29" s="48" t="s">
        <v>211</v>
      </c>
      <c r="J29" s="48" t="s">
        <v>79</v>
      </c>
      <c r="K29" s="49">
        <v>59</v>
      </c>
      <c r="L29" s="70">
        <v>62</v>
      </c>
      <c r="M29" s="70">
        <v>65</v>
      </c>
      <c r="N29" s="49">
        <v>78</v>
      </c>
      <c r="O29" s="108">
        <v>81</v>
      </c>
      <c r="P29" s="108">
        <v>-83</v>
      </c>
      <c r="Q29" s="50">
        <f>IF(MAX(K29:M29)&gt;0,IF(MAX(K29:M29)&lt;0,0,TRUNC(MAX(K29:M29)/1)*1),"")</f>
        <v>65</v>
      </c>
      <c r="R29" s="46">
        <f>IF(MAX(N29:P29)&gt;0,IF(MAX(N29:P29)&lt;0,0,TRUNC(MAX(N29:P29)/1)*1),"")</f>
        <v>81</v>
      </c>
      <c r="S29" s="46">
        <f>IF(Q29="","",IF(R29="","",IF(SUM(Q29:R29)=0,"",SUM(Q29:R29))))</f>
        <v>146</v>
      </c>
      <c r="T29" s="51">
        <f>IF(S29="","",IF(D29="","",IF((AD29="k"),IF(D29&gt;153.757,S29,IF(D29&lt;28,10^(0.0787004341*LOG10(28/153.757)^2)*S29,10^(0.787004341*LOG10(D29/153.757)^2)*S29)),IF(D29&gt;193.609,S29,IF(D29&lt;32,10^(0.722762523*LOG10(32/193.609)^2)*S29,10^(0.722762523*LOG10(D29/193.609)^2)*S29)))))</f>
        <v>168.65203147897165</v>
      </c>
      <c r="U29" s="44">
        <f>IF(AF29=1,T29*AI29,"")</f>
        <v>182.81880212320527</v>
      </c>
      <c r="V29" s="52">
        <f>IF('K7'!G27="","",'K7'!G27)</f>
        <v>5.79</v>
      </c>
      <c r="W29" s="52">
        <f>IF('K7'!K27="","",'K7'!K27)</f>
        <v>9.94</v>
      </c>
      <c r="X29" s="52">
        <f>IF('K7'!N27="","",'K7'!N27)</f>
        <v>7.75</v>
      </c>
      <c r="Y29" s="51"/>
      <c r="Z29" s="112">
        <f>IF(AE29&gt;34,(IF(OR(S30="",V30="",W30="",X30=""),"",SUM(S30,V30,W30,X30))*AI29),IF(OR(S30="",V30="",W30="",X30=""),"",""))</f>
        <v>577.70597735277238</v>
      </c>
      <c r="AA29" s="46">
        <v>2</v>
      </c>
      <c r="AB29" s="53"/>
      <c r="AC29" s="61">
        <f>U5</f>
        <v>45186</v>
      </c>
      <c r="AD29" s="55" t="str">
        <f>IF(ISNUMBER(FIND("M",E29)),"m",IF(ISNUMBER(FIND("K",E29)),"k"))</f>
        <v>k</v>
      </c>
      <c r="AE29" s="67">
        <f>IF(OR(G29="",AC29=""),0,(YEAR(AC29)-YEAR(G29)))</f>
        <v>36</v>
      </c>
      <c r="AF29" s="57">
        <f>IF(AE29&gt;34,1,0)</f>
        <v>1</v>
      </c>
      <c r="AG29" s="113">
        <f>IF(AF29=1,LOOKUP(AE29,'Meltzer-Faber'!A9:A69,'Meltzer-Faber'!B9:B69))</f>
        <v>1.083</v>
      </c>
      <c r="AH29" s="114">
        <f>IF(AF29=1,LOOKUP(AE29,'Meltzer-Faber'!A9:A69,'Meltzer-Faber'!C9:C69))</f>
        <v>1.0840000000000001</v>
      </c>
      <c r="AI29" s="114">
        <f>IF(AD29="m",AG29,IF(AD29="k",AH29,""))</f>
        <v>1.0840000000000001</v>
      </c>
      <c r="AJ29" s="41">
        <f>IF(D29="","",IF(D29&gt;193.609,1,IF(D29&lt;32,10^(0.722762521*LOG10(32/193.609)^2),10^(0.722762521*LOG10(D29/193.609)^2))))</f>
        <v>1.2752178644275807</v>
      </c>
    </row>
    <row r="30" spans="1:36" ht="19.5" customHeight="1">
      <c r="A30" s="41"/>
      <c r="B30" s="59"/>
      <c r="C30" s="109"/>
      <c r="D30" s="44"/>
      <c r="E30" s="44"/>
      <c r="F30" s="53"/>
      <c r="G30" s="45"/>
      <c r="H30" s="46"/>
      <c r="I30" s="48"/>
      <c r="J30" s="48"/>
      <c r="K30" s="237"/>
      <c r="L30" s="238"/>
      <c r="M30" s="239"/>
      <c r="N30" s="237"/>
      <c r="O30" s="238"/>
      <c r="P30" s="239"/>
      <c r="Q30" s="60"/>
      <c r="R30" s="44"/>
      <c r="S30" s="240">
        <f>IF(T29="","",T29*1.2)</f>
        <v>202.38243777476598</v>
      </c>
      <c r="T30" s="239"/>
      <c r="U30" s="44"/>
      <c r="V30" s="44">
        <f>IF(V29="","",V29*20)</f>
        <v>115.8</v>
      </c>
      <c r="W30" s="44">
        <f>IF(W29="","",(W29*10)*AJ29)</f>
        <v>126.75665572410151</v>
      </c>
      <c r="X30" s="44">
        <f>IF(X29="","",IF((80+(8-ROUNDUP(X29,1))*40)&lt;0,0,80+(8-ROUNDUP(X29,1))*40))</f>
        <v>88</v>
      </c>
      <c r="Y30" s="51">
        <f>IF(SUM(V30,W30,X30)&gt;0,SUM(V30,W30,X30),"")</f>
        <v>330.55665572410152</v>
      </c>
      <c r="Z30" s="44">
        <f>IF(OR(S30="",V30="",W30="",X30=""),"", SUM(S30,V30,W30,X30))</f>
        <v>532.93909349886746</v>
      </c>
      <c r="AA30" s="46"/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>
      <c r="A31" s="41"/>
      <c r="B31" s="42">
        <v>1985005</v>
      </c>
      <c r="C31" s="107" t="s">
        <v>101</v>
      </c>
      <c r="D31" s="44">
        <v>67.66</v>
      </c>
      <c r="E31" s="43" t="s">
        <v>255</v>
      </c>
      <c r="F31" s="43">
        <f>35</f>
        <v>35</v>
      </c>
      <c r="G31" s="45">
        <v>31365</v>
      </c>
      <c r="H31" s="46">
        <v>5</v>
      </c>
      <c r="I31" s="48" t="s">
        <v>212</v>
      </c>
      <c r="J31" s="48" t="s">
        <v>52</v>
      </c>
      <c r="K31" s="49">
        <v>60</v>
      </c>
      <c r="L31" s="70">
        <v>63</v>
      </c>
      <c r="M31" s="70">
        <v>65</v>
      </c>
      <c r="N31" s="49">
        <v>78</v>
      </c>
      <c r="O31" s="108">
        <v>81</v>
      </c>
      <c r="P31" s="108">
        <v>-84</v>
      </c>
      <c r="Q31" s="50">
        <f>IF(MAX(K31:M31)&gt;0,IF(MAX(K31:M31)&lt;0,0,TRUNC(MAX(K31:M31)/1)*1),"")</f>
        <v>65</v>
      </c>
      <c r="R31" s="46">
        <f>IF(MAX(N31:P31)&gt;0,IF(MAX(N31:P31)&lt;0,0,TRUNC(MAX(N31:P31)/1)*1),"")</f>
        <v>81</v>
      </c>
      <c r="S31" s="46">
        <f>IF(Q31="","",IF(R31="","",IF(SUM(Q31:R31)=0,"",SUM(Q31:R31))))</f>
        <v>146</v>
      </c>
      <c r="T31" s="51">
        <f>IF(S31="","",IF(D31="","",IF((AD31="k"),IF(D31&gt;153.757,S31,IF(D31&lt;28,10^(0.0787004341*LOG10(28/153.757)^2)*S31,10^(0.787004341*LOG10(D31/153.757)^2)*S31)),IF(D31&gt;193.609,S31,IF(D31&lt;32,10^(0.722762523*LOG10(32/193.609)^2)*S31,10^(0.722762523*LOG10(D31/193.609)^2)*S31)))))</f>
        <v>183.81317530354769</v>
      </c>
      <c r="U31" s="44">
        <f>IF(AF31=1,T31*AI31,"")</f>
        <v>204.03262458693797</v>
      </c>
      <c r="V31" s="52">
        <f>IF('K7'!G29="","",'K7'!G29)</f>
        <v>6.6</v>
      </c>
      <c r="W31" s="52">
        <f>IF('K7'!K29="","",'K7'!K29)</f>
        <v>12.21</v>
      </c>
      <c r="X31" s="52">
        <f>IF('K7'!N29="","",'K7'!N29)</f>
        <v>7.33</v>
      </c>
      <c r="Y31" s="51"/>
      <c r="Z31" s="112">
        <f>IF(AE31&gt;34,(IF(OR(S32="",V32="",W32="",X32=""),"",SUM(S32,V32,W32,X32))*AI31),IF(OR(S32="",V32="",W32="",X32=""),"",""))</f>
        <v>698.54169470432294</v>
      </c>
      <c r="AA31" s="46">
        <v>1</v>
      </c>
      <c r="AB31" s="53"/>
      <c r="AC31" s="61">
        <f>U5</f>
        <v>45186</v>
      </c>
      <c r="AD31" s="55" t="str">
        <f>IF(ISNUMBER(FIND("M",E31)),"m",IF(ISNUMBER(FIND("K",E31)),"k"))</f>
        <v>k</v>
      </c>
      <c r="AE31" s="67">
        <f>IF(OR(G31="",AC31=""),0,(YEAR(AC31)-YEAR(G31)))</f>
        <v>38</v>
      </c>
      <c r="AF31" s="57">
        <f>IF(AE31&gt;34,1,0)</f>
        <v>1</v>
      </c>
      <c r="AG31" s="113">
        <f>IF(AF31=1,LOOKUP(AE31,'Meltzer-Faber'!A11:A71,'Meltzer-Faber'!B11:B71))</f>
        <v>1.109</v>
      </c>
      <c r="AH31" s="114">
        <f>IF(AF31=1,LOOKUP(AE31,'Meltzer-Faber'!A11:A71,'Meltzer-Faber'!C11:C71))</f>
        <v>1.1100000000000001</v>
      </c>
      <c r="AI31" s="114">
        <f>IF(AD31="m",AG31,IF(AD31="k",AH31,""))</f>
        <v>1.1100000000000001</v>
      </c>
      <c r="AJ31" s="41">
        <f>IF(D31="","",IF(D31&gt;193.609,1,IF(D31&lt;32,10^(0.722762521*LOG10(32/193.609)^2),10^(0.722762521*LOG10(D31/193.609)^2))))</f>
        <v>1.4147504644693634</v>
      </c>
    </row>
    <row r="32" spans="1:36" ht="19.5" customHeight="1">
      <c r="A32" s="41"/>
      <c r="B32" s="59"/>
      <c r="C32" s="109"/>
      <c r="D32" s="44"/>
      <c r="E32" s="44"/>
      <c r="F32" s="53"/>
      <c r="G32" s="45"/>
      <c r="H32" s="46"/>
      <c r="I32" s="48"/>
      <c r="J32" s="48"/>
      <c r="K32" s="237"/>
      <c r="L32" s="238"/>
      <c r="M32" s="239"/>
      <c r="N32" s="237"/>
      <c r="O32" s="238"/>
      <c r="P32" s="239"/>
      <c r="Q32" s="60"/>
      <c r="R32" s="44"/>
      <c r="S32" s="240">
        <f>IF(T31="","",T31*1.2)</f>
        <v>220.57581036425722</v>
      </c>
      <c r="T32" s="239"/>
      <c r="U32" s="44"/>
      <c r="V32" s="44">
        <f>IF(V31="","",V31*20)</f>
        <v>132</v>
      </c>
      <c r="W32" s="44">
        <f>IF(W31="","",(W31*10)*AJ31)</f>
        <v>172.74103171170927</v>
      </c>
      <c r="X32" s="44">
        <f>IF(X31="","",IF((80+(8-ROUNDUP(X31,1))*40)&lt;0,0,80+(8-ROUNDUP(X31,1))*40))</f>
        <v>104.00000000000003</v>
      </c>
      <c r="Y32" s="51">
        <f>IF(SUM(V32,W32,X32)&gt;0,SUM(V32,W32,X32),"")</f>
        <v>408.7410317117093</v>
      </c>
      <c r="Z32" s="44">
        <f>IF(OR(S32="",V32="",W32="",X32=""),"", SUM(S32,V32,W32,X32))</f>
        <v>629.31684207596652</v>
      </c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9.5" customHeight="1">
      <c r="A33" s="41"/>
      <c r="B33" s="42">
        <v>1975001</v>
      </c>
      <c r="C33" s="107" t="s">
        <v>106</v>
      </c>
      <c r="D33" s="44">
        <v>80.5</v>
      </c>
      <c r="E33" s="43" t="s">
        <v>254</v>
      </c>
      <c r="F33" s="43">
        <f>35</f>
        <v>35</v>
      </c>
      <c r="G33" s="45">
        <v>27503</v>
      </c>
      <c r="H33" s="46">
        <v>11</v>
      </c>
      <c r="I33" s="48" t="s">
        <v>213</v>
      </c>
      <c r="J33" s="48" t="s">
        <v>68</v>
      </c>
      <c r="K33" s="49">
        <v>41</v>
      </c>
      <c r="L33" s="70">
        <v>44</v>
      </c>
      <c r="M33" s="70">
        <v>-47</v>
      </c>
      <c r="N33" s="49">
        <v>61</v>
      </c>
      <c r="O33" s="108">
        <v>-64</v>
      </c>
      <c r="P33" s="108">
        <v>-64</v>
      </c>
      <c r="Q33" s="50">
        <f>IF(MAX(K33:M33)&gt;0,IF(MAX(K33:M33)&lt;0,0,TRUNC(MAX(K33:M33)/1)*1),"")</f>
        <v>44</v>
      </c>
      <c r="R33" s="46">
        <f>IF(MAX(N33:P33)&gt;0,IF(MAX(N33:P33)&lt;0,0,TRUNC(MAX(N33:P33)/1)*1),"")</f>
        <v>61</v>
      </c>
      <c r="S33" s="46">
        <f>IF(Q33="","",IF(R33="","",IF(SUM(Q33:R33)=0,"",SUM(Q33:R33))))</f>
        <v>105</v>
      </c>
      <c r="T33" s="51">
        <f>IF(S33="","",IF(D33="","",IF((AD33="k"),IF(D33&gt;153.757,S33,IF(D33&lt;28,10^(0.0787004341*LOG10(28/153.757)^2)*S33,10^(0.787004341*LOG10(D33/153.757)^2)*S33)),IF(D33&gt;193.609,S33,IF(D33&lt;32,10^(0.722762523*LOG10(32/193.609)^2)*S33,10^(0.722762523*LOG10(D33/193.609)^2)*S33)))))</f>
        <v>121.15719409127446</v>
      </c>
      <c r="U33" s="44">
        <f>IF(AF33=1,T33*AI33,"")</f>
        <v>156.0504659895615</v>
      </c>
      <c r="V33" s="52">
        <f>IF('K7'!G31="","",'K7'!G31)</f>
        <v>4.8600000000000003</v>
      </c>
      <c r="W33" s="52">
        <f>IF('K7'!K31="","",'K7'!K31)</f>
        <v>9.92</v>
      </c>
      <c r="X33" s="52">
        <f>IF('K7'!N31="","",'K7'!N31)</f>
        <v>9.59</v>
      </c>
      <c r="Y33" s="51"/>
      <c r="Z33" s="112">
        <f>IF(AE33&gt;34,(IF(OR(S34="",V34="",W34="",X34=""),"",SUM(S34,V34,W34,X34))*AI33),IF(OR(S34="",V34="",W34="",X34=""),"",""))</f>
        <v>495.77277472946776</v>
      </c>
      <c r="AA33" s="46">
        <v>3</v>
      </c>
      <c r="AB33" s="53"/>
      <c r="AC33" s="61">
        <f>U5</f>
        <v>45186</v>
      </c>
      <c r="AD33" s="55" t="str">
        <f>IF(ISNUMBER(FIND("M",E33)),"m",IF(ISNUMBER(FIND("K",E33)),"k"))</f>
        <v>k</v>
      </c>
      <c r="AE33" s="67">
        <f>IF(OR(G33="",AC33=""),0,(YEAR(AC33)-YEAR(G33)))</f>
        <v>48</v>
      </c>
      <c r="AF33" s="57">
        <f>IF(AE33&gt;34,1,0)</f>
        <v>1</v>
      </c>
      <c r="AG33" s="113">
        <f>IF(AF33=1,LOOKUP(AE33,'Meltzer-Faber'!A13:A73,'Meltzer-Faber'!B13:B73))</f>
        <v>1.248</v>
      </c>
      <c r="AH33" s="114">
        <f>IF(AF33=1,LOOKUP(AE33,'Meltzer-Faber'!A13:A73,'Meltzer-Faber'!C13:C73))</f>
        <v>1.288</v>
      </c>
      <c r="AI33" s="114">
        <f>IF(AD33="m",AG33,IF(AD33="k",AH33,""))</f>
        <v>1.288</v>
      </c>
      <c r="AJ33" s="41">
        <f>IF(D33="","",IF(D33&gt;193.609,1,IF(D33&lt;32,10^(0.722762521*LOG10(32/193.609)^2),10^(0.722762521*LOG10(D33/193.609)^2))))</f>
        <v>1.2734689279922138</v>
      </c>
    </row>
    <row r="34" spans="1:36" ht="19.5" customHeight="1">
      <c r="A34" s="41"/>
      <c r="B34" s="59"/>
      <c r="C34" s="109"/>
      <c r="D34" s="44"/>
      <c r="E34" s="44"/>
      <c r="F34" s="53"/>
      <c r="G34" s="45"/>
      <c r="H34" s="46"/>
      <c r="I34" s="48"/>
      <c r="J34" s="48"/>
      <c r="K34" s="237"/>
      <c r="L34" s="238"/>
      <c r="M34" s="239"/>
      <c r="N34" s="237"/>
      <c r="O34" s="238"/>
      <c r="P34" s="239"/>
      <c r="Q34" s="60"/>
      <c r="R34" s="44"/>
      <c r="S34" s="240">
        <f>IF(T33="","",T33*1.2)</f>
        <v>145.38863290952935</v>
      </c>
      <c r="T34" s="239"/>
      <c r="U34" s="44"/>
      <c r="V34" s="44">
        <f>IF(V33="","",V33*20)</f>
        <v>97.2</v>
      </c>
      <c r="W34" s="44">
        <f>IF(W33="","",(W33*10)*AJ33)</f>
        <v>126.32811765682762</v>
      </c>
      <c r="X34" s="44">
        <f>IF(X33="","",IF((80+(8-ROUNDUP(X33,1))*40)&lt;0,0,80+(8-ROUNDUP(X33,1))*40))</f>
        <v>16.000000000000014</v>
      </c>
      <c r="Y34" s="51">
        <f>IF(SUM(V34,W34,X34)&gt;0,SUM(V34,W34,X34),"")</f>
        <v>239.52811765682765</v>
      </c>
      <c r="Z34" s="44">
        <f>IF(OR(S34="",V34="",W34="",X34=""),"", SUM(S34,V34,W34,X34))</f>
        <v>384.91675056635694</v>
      </c>
      <c r="AA34" s="46"/>
      <c r="AB34" s="53"/>
      <c r="AC34" s="61"/>
      <c r="AD34" s="2"/>
      <c r="AE34" s="56"/>
      <c r="AF34" s="57"/>
      <c r="AG34" s="41"/>
      <c r="AH34" s="58"/>
      <c r="AI34" s="58"/>
      <c r="AJ34" s="41"/>
    </row>
    <row r="35" spans="1:36" ht="19.5" customHeight="1">
      <c r="A35" s="41"/>
      <c r="B35" s="42"/>
      <c r="C35" s="107"/>
      <c r="D35" s="44"/>
      <c r="E35" s="43"/>
      <c r="F35" s="43"/>
      <c r="G35" s="45"/>
      <c r="H35" s="46"/>
      <c r="I35" s="48"/>
      <c r="J35" s="48"/>
      <c r="K35" s="70"/>
      <c r="L35" s="70"/>
      <c r="M35" s="70"/>
      <c r="N35" s="70"/>
      <c r="O35" s="71"/>
      <c r="P35" s="71"/>
      <c r="Q35" s="50" t="str">
        <f>IF(MAX(K35:M35)&gt;0,IF(MAX(K35:M35)&lt;0,0,TRUNC(MAX(K35:M35)/1)*1),"")</f>
        <v/>
      </c>
      <c r="R35" s="46" t="str">
        <f>IF(MAX(N35:P35)&gt;0,IF(MAX(N35:P35)&lt;0,0,TRUNC(MAX(N35:P35)/1)*1),"")</f>
        <v/>
      </c>
      <c r="S35" s="46" t="str">
        <f>IF(Q35="","",IF(R35="","",IF(SUM(Q35:R35)=0,"",SUM(Q35:R35))))</f>
        <v/>
      </c>
      <c r="T35" s="51" t="str">
        <f>IF(S35="","",IF(D35="","",IF((AD35="k"),IF(D35&gt;153.757,S35,IF(D35&lt;28,10^(0.0787004341*LOG10(28/153.757)^2)*S35,10^(0.787004341*LOG10(D35/153.757)^2)*S35)),IF(D35&gt;193.609,S35,IF(D35&lt;32,10^(0.722762523*LOG10(32/193.609)^2)*S35,10^(0.722762523*LOG10(D35/193.609)^2)*S35)))))</f>
        <v/>
      </c>
      <c r="U35" s="44" t="str">
        <f>IF(AF35=1,T35*AI35,"")</f>
        <v/>
      </c>
      <c r="V35" s="52" t="str">
        <f>IF('K7'!G33="","",'K7'!G33)</f>
        <v/>
      </c>
      <c r="W35" s="52" t="str">
        <f>IF('K7'!K33="","",'K7'!K33)</f>
        <v/>
      </c>
      <c r="X35" s="52" t="str">
        <f>IF('K7'!N33="","",'K7'!N33)</f>
        <v/>
      </c>
      <c r="Y35" s="51"/>
      <c r="Z35" s="44" t="str">
        <f>IF(AE35&gt;34,(IF(OR(S36="",V36="",W36="",X36=""),"",SUM(S36,V36,W36,X36))*AI35),IF(OR(S36="",V36="",W36="",X36=""),"",""))</f>
        <v/>
      </c>
      <c r="AA35" s="46"/>
      <c r="AB35" s="53"/>
      <c r="AC35" s="61">
        <f>U5</f>
        <v>45186</v>
      </c>
      <c r="AD35" s="55" t="b">
        <f>IF(ISNUMBER(FIND("M",E35)),"m",IF(ISNUMBER(FIND("K",E35)),"k"))</f>
        <v>0</v>
      </c>
      <c r="AE35" s="67">
        <f>IF(OR(G35="",AC35=""),0,(YEAR(AC35)-YEAR(G35)))</f>
        <v>0</v>
      </c>
      <c r="AF35" s="57">
        <f>IF(AE35&gt;34,1,0)</f>
        <v>0</v>
      </c>
      <c r="AG35" s="41" t="b">
        <f>IF(AF35=1,LOOKUP(AE35,'Meltzer-Faber'!A15:A75,'Meltzer-Faber'!B15:B75))</f>
        <v>0</v>
      </c>
      <c r="AH35" s="58" t="b">
        <f>IF(AF35=1,LOOKUP(AE35,'Meltzer-Faber'!A15:A75,'Meltzer-Faber'!C15:C75))</f>
        <v>0</v>
      </c>
      <c r="AI35" s="58" t="str">
        <f>IF(AD35="m",AG35,IF(AD35="k",AH35,""))</f>
        <v/>
      </c>
      <c r="AJ35" s="41" t="str">
        <f>IF(D35="","",IF(D35&gt;193.609,1,IF(D35&lt;32,10^(0.722762521*LOG10(32/193.609)^2),10^(0.722762521*LOG10(D35/193.609)^2))))</f>
        <v/>
      </c>
    </row>
    <row r="36" spans="1:36" ht="19.5" customHeight="1">
      <c r="A36" s="41"/>
      <c r="B36" s="59"/>
      <c r="C36" s="109"/>
      <c r="D36" s="44"/>
      <c r="E36" s="44"/>
      <c r="F36" s="53"/>
      <c r="G36" s="45"/>
      <c r="H36" s="46"/>
      <c r="I36" s="48"/>
      <c r="J36" s="48"/>
      <c r="K36" s="237"/>
      <c r="L36" s="238"/>
      <c r="M36" s="239"/>
      <c r="N36" s="237"/>
      <c r="O36" s="238"/>
      <c r="P36" s="239"/>
      <c r="Q36" s="60"/>
      <c r="R36" s="44"/>
      <c r="S36" s="240" t="str">
        <f>IF(T35="","",T35*1.2)</f>
        <v/>
      </c>
      <c r="T36" s="239"/>
      <c r="U36" s="44"/>
      <c r="V36" s="44" t="str">
        <f>IF(V35="","",V35*20)</f>
        <v/>
      </c>
      <c r="W36" s="44" t="str">
        <f>IF(W35="","",(W35*10)*AJ35)</f>
        <v/>
      </c>
      <c r="X36" s="44" t="str">
        <f>IF(X35="","",IF((80+(8-ROUNDUP(X35,1))*40)&lt;0,0,80+(8-ROUNDUP(X35,1))*40))</f>
        <v/>
      </c>
      <c r="Y36" s="51" t="str">
        <f>IF(SUM(V36,W36,X36)&gt;0,SUM(V36,W36,X36),"")</f>
        <v/>
      </c>
      <c r="Z36" s="44" t="str">
        <f>IF(AE35&gt;34,(IF(OR(S36="",V36="",W36="",X36=""),"",SUM(S36,V36,W36,X36))*AI35),IF(OR(S36="",V36="",W36="",X36=""),"", SUM(S36,V36,W36,X36)))</f>
        <v/>
      </c>
      <c r="AA36" s="46"/>
      <c r="AB36" s="53"/>
      <c r="AC36" s="61"/>
      <c r="AD36" s="2"/>
      <c r="AE36" s="56"/>
      <c r="AF36" s="57"/>
      <c r="AG36" s="41"/>
      <c r="AH36" s="58"/>
      <c r="AI36" s="58"/>
      <c r="AJ36" s="41"/>
    </row>
    <row r="37" spans="1:36" ht="19.5" customHeight="1">
      <c r="A37" s="41"/>
      <c r="B37" s="42"/>
      <c r="C37" s="107"/>
      <c r="D37" s="44"/>
      <c r="E37" s="43"/>
      <c r="F37" s="43"/>
      <c r="G37" s="45"/>
      <c r="H37" s="46"/>
      <c r="I37" s="48"/>
      <c r="J37" s="48"/>
      <c r="K37" s="70"/>
      <c r="L37" s="70"/>
      <c r="M37" s="70"/>
      <c r="N37" s="70"/>
      <c r="O37" s="71"/>
      <c r="P37" s="71"/>
      <c r="Q37" s="50" t="str">
        <f>IF(MAX(K37:M37)&gt;0,IF(MAX(K37:M37)&lt;0,0,TRUNC(MAX(K37:M37)/1)*1),"")</f>
        <v/>
      </c>
      <c r="R37" s="46" t="str">
        <f>IF(MAX(N37:P37)&gt;0,IF(MAX(N37:P37)&lt;0,0,TRUNC(MAX(N37:P37)/1)*1),"")</f>
        <v/>
      </c>
      <c r="S37" s="46" t="str">
        <f>IF(Q37="","",IF(R37="","",IF(SUM(Q37:R37)=0,"",SUM(Q37:R37))))</f>
        <v/>
      </c>
      <c r="T37" s="51" t="str">
        <f>IF(S37="","",IF(D37="","",IF((AD37="k"),IF(D37&gt;153.757,S37,IF(D37&lt;28,10^(0.0787004341*LOG10(28/153.757)^2)*S37,10^(0.787004341*LOG10(D37/153.757)^2)*S37)),IF(D37&gt;193.609,S37,IF(D37&lt;32,10^(0.722762523*LOG10(32/193.609)^2)*S37,10^(0.722762523*LOG10(D37/193.609)^2)*S37)))))</f>
        <v/>
      </c>
      <c r="U37" s="44" t="str">
        <f>IF(AF37=1,T37*AI37,"")</f>
        <v/>
      </c>
      <c r="V37" s="52" t="str">
        <f>IF('K7'!G37="","",'K7'!G37)</f>
        <v/>
      </c>
      <c r="W37" s="52" t="str">
        <f>IF('K7'!K37="","",'K7'!K37)</f>
        <v/>
      </c>
      <c r="X37" s="52" t="str">
        <f>IF('K7'!N37="","",'K7'!N37)</f>
        <v/>
      </c>
      <c r="Y37" s="51"/>
      <c r="Z37" s="44" t="str">
        <f>IF(AE37&gt;34,(IF(OR(S38="",V38="",W38="",X38=""),"",SUM(S38,V38,W38,X38))*AI37),IF(OR(S38="",V38="",W38="",X38=""),"",""))</f>
        <v/>
      </c>
      <c r="AA37" s="46"/>
      <c r="AB37" s="53"/>
      <c r="AC37" s="61">
        <f>U5</f>
        <v>45186</v>
      </c>
      <c r="AD37" s="55" t="b">
        <f>IF(ISNUMBER(FIND("M",E37)),"m",IF(ISNUMBER(FIND("K",E37)),"k"))</f>
        <v>0</v>
      </c>
      <c r="AE37" s="67">
        <f>IF(OR(G37="",AC37=""),0,(YEAR(AC37)-YEAR(G37)))</f>
        <v>0</v>
      </c>
      <c r="AF37" s="57">
        <f>IF(AE37&gt;34,1,0)</f>
        <v>0</v>
      </c>
      <c r="AG37" s="41" t="b">
        <f>IF(AF37=1,LOOKUP(AE37,'Meltzer-Faber'!A17:A77,'Meltzer-Faber'!B17:B77))</f>
        <v>0</v>
      </c>
      <c r="AH37" s="58" t="b">
        <f>IF(AF37=1,LOOKUP(AE37,'Meltzer-Faber'!A17:A77,'Meltzer-Faber'!C17:C77))</f>
        <v>0</v>
      </c>
      <c r="AI37" s="58" t="str">
        <f>IF(AD37="m",AG37,IF(AD37="k",AH37,""))</f>
        <v/>
      </c>
      <c r="AJ37" s="41" t="str">
        <f>IF(D37="","",IF(D37&gt;193.609,1,IF(D37&lt;32,10^(0.722762521*LOG10(32/193.609)^2),10^(0.722762521*LOG10(D37/193.609)^2))))</f>
        <v/>
      </c>
    </row>
    <row r="38" spans="1:36" ht="19.5" customHeight="1">
      <c r="A38" s="41"/>
      <c r="B38" s="59"/>
      <c r="C38" s="110"/>
      <c r="D38" s="44"/>
      <c r="E38" s="53"/>
      <c r="F38" s="53"/>
      <c r="G38" s="74"/>
      <c r="H38" s="75"/>
      <c r="I38" s="48"/>
      <c r="J38" s="48"/>
      <c r="K38" s="237"/>
      <c r="L38" s="238"/>
      <c r="M38" s="239"/>
      <c r="N38" s="237"/>
      <c r="O38" s="238"/>
      <c r="P38" s="239"/>
      <c r="Q38" s="60"/>
      <c r="R38" s="44"/>
      <c r="S38" s="240" t="str">
        <f>IF(T37="","",T37*1.2)</f>
        <v/>
      </c>
      <c r="T38" s="239"/>
      <c r="U38" s="44"/>
      <c r="V38" s="44" t="str">
        <f>IF(V37="","",V37*20)</f>
        <v/>
      </c>
      <c r="W38" s="44" t="str">
        <f>IF(W37="","",(W37*10)*AJ37)</f>
        <v/>
      </c>
      <c r="X38" s="44" t="str">
        <f>IF(X37="","",IF((80+(8-ROUNDUP(X37,1))*40)&lt;0,0,80+(8-ROUNDUP(X37,1))*40))</f>
        <v/>
      </c>
      <c r="Y38" s="51" t="str">
        <f>IF(SUM(V38,W38,X38)&gt;0,SUM(V38,W38,X38),"")</f>
        <v/>
      </c>
      <c r="Z38" s="44" t="str">
        <f>IF(AE37&gt;34,(IF(OR(S38="",V38="",W38="",X38=""),"",SUM(S38,V38,W38,X38))*AI37),IF(OR(S38="",V38="",W38="",X38=""),"", SUM(S38,V38,W38,X38)))</f>
        <v/>
      </c>
      <c r="AA38" s="46"/>
      <c r="AB38" s="53"/>
      <c r="AC38" s="61"/>
      <c r="AD38" s="2"/>
      <c r="AE38" s="56"/>
      <c r="AF38" s="57"/>
      <c r="AG38" s="41"/>
      <c r="AH38" s="58"/>
      <c r="AI38" s="58"/>
      <c r="AJ38" s="41"/>
    </row>
    <row r="39" spans="1:36" ht="21" customHeight="1">
      <c r="A39" s="77"/>
      <c r="B39" s="77"/>
      <c r="C39" s="77"/>
      <c r="D39" s="78"/>
      <c r="E39" s="79"/>
      <c r="F39" s="79"/>
      <c r="G39" s="79"/>
      <c r="H39" s="80"/>
      <c r="I39" s="77"/>
      <c r="J39" s="77"/>
      <c r="K39" s="81"/>
      <c r="L39" s="82"/>
      <c r="M39" s="81"/>
      <c r="N39" s="81"/>
      <c r="O39" s="81"/>
      <c r="P39" s="81"/>
      <c r="Q39" s="79"/>
      <c r="R39" s="79"/>
      <c r="S39" s="79"/>
      <c r="T39" s="83"/>
      <c r="U39" s="83"/>
      <c r="V39" s="83"/>
      <c r="W39" s="83"/>
      <c r="X39" s="83"/>
      <c r="Y39" s="83"/>
      <c r="Z39" s="83"/>
      <c r="AA39" s="83"/>
      <c r="AB39" s="83"/>
      <c r="AC39" s="2"/>
      <c r="AD39" s="84"/>
      <c r="AE39" s="85"/>
      <c r="AF39" s="57"/>
      <c r="AG39" s="77"/>
      <c r="AH39" s="80"/>
      <c r="AI39" s="80"/>
      <c r="AJ39" s="77"/>
    </row>
    <row r="40" spans="1:36" ht="22.5" customHeight="1">
      <c r="A40" s="4"/>
      <c r="B40" s="222" t="s">
        <v>70</v>
      </c>
      <c r="C40" s="223"/>
      <c r="D40" s="86" t="s">
        <v>14</v>
      </c>
      <c r="E40" s="222" t="s">
        <v>21</v>
      </c>
      <c r="F40" s="241"/>
      <c r="G40" s="241"/>
      <c r="H40" s="223"/>
      <c r="I40" s="87" t="s">
        <v>71</v>
      </c>
      <c r="J40" s="88"/>
      <c r="K40" s="222" t="s">
        <v>70</v>
      </c>
      <c r="L40" s="241"/>
      <c r="M40" s="223"/>
      <c r="N40" s="89" t="s">
        <v>14</v>
      </c>
      <c r="O40" s="242" t="s">
        <v>21</v>
      </c>
      <c r="P40" s="241"/>
      <c r="Q40" s="241"/>
      <c r="R40" s="223"/>
      <c r="S40" s="242" t="s">
        <v>71</v>
      </c>
      <c r="T40" s="223"/>
      <c r="U40" s="1"/>
      <c r="V40" s="1"/>
      <c r="W40" s="1"/>
      <c r="X40" s="1"/>
      <c r="Y40" s="1"/>
      <c r="Z40" s="1"/>
      <c r="AA40" s="1"/>
      <c r="AB40" s="1"/>
      <c r="AC40" s="4"/>
      <c r="AD40" s="4"/>
      <c r="AE40" s="4"/>
      <c r="AF40" s="2"/>
      <c r="AG40" s="4"/>
      <c r="AH40" s="90"/>
      <c r="AI40" s="90"/>
      <c r="AJ40" s="4"/>
    </row>
    <row r="41" spans="1:36" ht="19.5" customHeight="1">
      <c r="A41" s="9"/>
      <c r="B41" s="224" t="s">
        <v>72</v>
      </c>
      <c r="C41" s="225"/>
      <c r="D41" s="91">
        <v>1979002</v>
      </c>
      <c r="E41" s="226" t="s">
        <v>73</v>
      </c>
      <c r="F41" s="227"/>
      <c r="G41" s="227"/>
      <c r="H41" s="225"/>
      <c r="I41" s="92" t="s">
        <v>74</v>
      </c>
      <c r="J41" s="18"/>
      <c r="K41" s="224" t="s">
        <v>75</v>
      </c>
      <c r="L41" s="227"/>
      <c r="M41" s="225"/>
      <c r="N41" s="93">
        <v>1960001</v>
      </c>
      <c r="O41" s="228" t="s">
        <v>76</v>
      </c>
      <c r="P41" s="227"/>
      <c r="Q41" s="227"/>
      <c r="R41" s="225"/>
      <c r="S41" s="228" t="s">
        <v>7</v>
      </c>
      <c r="T41" s="22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"/>
      <c r="AG41" s="9"/>
      <c r="AH41" s="16"/>
      <c r="AI41" s="16"/>
      <c r="AJ41" s="9"/>
    </row>
    <row r="42" spans="1:36" ht="21" customHeight="1">
      <c r="A42" s="9"/>
      <c r="B42" s="230" t="s">
        <v>77</v>
      </c>
      <c r="C42" s="231"/>
      <c r="D42" s="94">
        <v>1956002</v>
      </c>
      <c r="E42" s="246" t="s">
        <v>90</v>
      </c>
      <c r="F42" s="243"/>
      <c r="G42" s="243"/>
      <c r="H42" s="231"/>
      <c r="I42" s="95" t="s">
        <v>7</v>
      </c>
      <c r="J42" s="18"/>
      <c r="K42" s="230" t="s">
        <v>80</v>
      </c>
      <c r="L42" s="243"/>
      <c r="M42" s="231"/>
      <c r="N42" s="96">
        <v>1956004</v>
      </c>
      <c r="O42" s="232" t="s">
        <v>121</v>
      </c>
      <c r="P42" s="243"/>
      <c r="Q42" s="243"/>
      <c r="R42" s="231"/>
      <c r="S42" s="232" t="s">
        <v>7</v>
      </c>
      <c r="T42" s="233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6"/>
      <c r="AI42" s="16"/>
      <c r="AJ42" s="9"/>
    </row>
    <row r="43" spans="1:36" ht="18.75" customHeight="1">
      <c r="A43" s="9"/>
      <c r="B43" s="230" t="s">
        <v>77</v>
      </c>
      <c r="C43" s="231"/>
      <c r="D43" s="94">
        <v>1961006</v>
      </c>
      <c r="E43" s="246" t="s">
        <v>83</v>
      </c>
      <c r="F43" s="243"/>
      <c r="G43" s="243"/>
      <c r="H43" s="231"/>
      <c r="I43" s="95" t="s">
        <v>7</v>
      </c>
      <c r="J43" s="18"/>
      <c r="K43" s="230" t="s">
        <v>80</v>
      </c>
      <c r="L43" s="243"/>
      <c r="M43" s="231"/>
      <c r="N43" s="96">
        <v>1965007</v>
      </c>
      <c r="O43" s="232" t="s">
        <v>82</v>
      </c>
      <c r="P43" s="243"/>
      <c r="Q43" s="243"/>
      <c r="R43" s="231"/>
      <c r="S43" s="232" t="s">
        <v>7</v>
      </c>
      <c r="T43" s="233"/>
      <c r="U43" s="9"/>
      <c r="V43" s="9" t="s">
        <v>84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6"/>
      <c r="AI43" s="16"/>
      <c r="AJ43" s="9"/>
    </row>
    <row r="44" spans="1:36" ht="21" customHeight="1">
      <c r="A44" s="9"/>
      <c r="B44" s="230" t="s">
        <v>77</v>
      </c>
      <c r="C44" s="231"/>
      <c r="D44" s="94">
        <v>1993022</v>
      </c>
      <c r="E44" s="246" t="s">
        <v>85</v>
      </c>
      <c r="F44" s="243"/>
      <c r="G44" s="243"/>
      <c r="H44" s="231"/>
      <c r="I44" s="95" t="s">
        <v>86</v>
      </c>
      <c r="J44" s="18"/>
      <c r="K44" s="230" t="s">
        <v>80</v>
      </c>
      <c r="L44" s="243"/>
      <c r="M44" s="231"/>
      <c r="N44" s="96">
        <v>1974006</v>
      </c>
      <c r="O44" s="232" t="s">
        <v>199</v>
      </c>
      <c r="P44" s="243"/>
      <c r="Q44" s="243"/>
      <c r="R44" s="231"/>
      <c r="S44" s="232" t="s">
        <v>7</v>
      </c>
      <c r="T44" s="233"/>
      <c r="U44" s="9"/>
      <c r="V44" s="9"/>
      <c r="W44" s="9"/>
      <c r="X44" s="9"/>
      <c r="Y44" s="9"/>
      <c r="Z44" s="9"/>
      <c r="AA44" s="9"/>
      <c r="AB44" s="9"/>
      <c r="AC44" s="9"/>
      <c r="AD44" s="9" t="s">
        <v>69</v>
      </c>
      <c r="AE44" s="9"/>
      <c r="AF44" s="9"/>
      <c r="AG44" s="9"/>
      <c r="AH44" s="16"/>
      <c r="AI44" s="16"/>
      <c r="AJ44" s="9"/>
    </row>
    <row r="45" spans="1:36" ht="19.5" customHeight="1">
      <c r="A45" s="9"/>
      <c r="B45" s="230" t="s">
        <v>89</v>
      </c>
      <c r="C45" s="231"/>
      <c r="D45" s="94">
        <v>1964002</v>
      </c>
      <c r="E45" s="246" t="s">
        <v>81</v>
      </c>
      <c r="F45" s="243"/>
      <c r="G45" s="243"/>
      <c r="H45" s="231"/>
      <c r="I45" s="95" t="s">
        <v>7</v>
      </c>
      <c r="J45" s="18"/>
      <c r="K45" s="230" t="s">
        <v>91</v>
      </c>
      <c r="L45" s="243"/>
      <c r="M45" s="231"/>
      <c r="N45" s="96">
        <v>1984002</v>
      </c>
      <c r="O45" s="232" t="s">
        <v>92</v>
      </c>
      <c r="P45" s="243"/>
      <c r="Q45" s="243"/>
      <c r="R45" s="231"/>
      <c r="S45" s="232" t="s">
        <v>79</v>
      </c>
      <c r="T45" s="23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6"/>
      <c r="AI45" s="16"/>
      <c r="AJ45" s="9"/>
    </row>
    <row r="46" spans="1:36" ht="18.75" customHeight="1">
      <c r="A46" s="4"/>
      <c r="B46" s="230"/>
      <c r="C46" s="231"/>
      <c r="D46" s="94"/>
      <c r="E46" s="247"/>
      <c r="F46" s="243"/>
      <c r="G46" s="243"/>
      <c r="H46" s="231"/>
      <c r="I46" s="95"/>
      <c r="J46" s="4"/>
      <c r="K46" s="230" t="s">
        <v>91</v>
      </c>
      <c r="L46" s="243"/>
      <c r="M46" s="231"/>
      <c r="N46" s="96">
        <v>1999004</v>
      </c>
      <c r="O46" s="232" t="s">
        <v>93</v>
      </c>
      <c r="P46" s="243"/>
      <c r="Q46" s="243"/>
      <c r="R46" s="231"/>
      <c r="S46" s="232" t="s">
        <v>7</v>
      </c>
      <c r="T46" s="23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9.5" customHeight="1">
      <c r="A47" s="4"/>
      <c r="B47" s="230"/>
      <c r="C47" s="231"/>
      <c r="D47" s="94"/>
      <c r="E47" s="247"/>
      <c r="F47" s="243"/>
      <c r="G47" s="243"/>
      <c r="H47" s="231"/>
      <c r="I47" s="95"/>
      <c r="J47" s="4"/>
      <c r="K47" s="230" t="s">
        <v>91</v>
      </c>
      <c r="L47" s="243"/>
      <c r="M47" s="231"/>
      <c r="N47" s="96">
        <v>1994029</v>
      </c>
      <c r="O47" s="232" t="s">
        <v>94</v>
      </c>
      <c r="P47" s="243"/>
      <c r="Q47" s="243"/>
      <c r="R47" s="231"/>
      <c r="S47" s="232" t="s">
        <v>7</v>
      </c>
      <c r="T47" s="23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5"/>
      <c r="AJ47" s="4"/>
    </row>
    <row r="48" spans="1:36" ht="19.5" customHeight="1">
      <c r="A48" s="4"/>
      <c r="B48" s="248"/>
      <c r="C48" s="250"/>
      <c r="D48" s="97"/>
      <c r="E48" s="254"/>
      <c r="F48" s="249"/>
      <c r="G48" s="249"/>
      <c r="H48" s="250"/>
      <c r="I48" s="98"/>
      <c r="J48" s="4"/>
      <c r="K48" s="248"/>
      <c r="L48" s="249"/>
      <c r="M48" s="250"/>
      <c r="N48" s="99"/>
      <c r="O48" s="255"/>
      <c r="P48" s="249"/>
      <c r="Q48" s="249"/>
      <c r="R48" s="250"/>
      <c r="S48" s="255"/>
      <c r="T48" s="25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5"/>
      <c r="AJ48" s="4"/>
    </row>
    <row r="49" spans="1:36" ht="18.75" customHeight="1">
      <c r="A49" s="4"/>
      <c r="B49" s="253"/>
      <c r="C49" s="241"/>
      <c r="D49" s="251"/>
      <c r="E49" s="241"/>
      <c r="F49" s="100"/>
      <c r="G49" s="251"/>
      <c r="H49" s="241"/>
      <c r="I49" s="241"/>
      <c r="J49" s="4"/>
      <c r="K49" s="251"/>
      <c r="L49" s="241"/>
      <c r="M49" s="241"/>
      <c r="N49" s="251"/>
      <c r="O49" s="241"/>
      <c r="P49" s="251"/>
      <c r="Q49" s="241"/>
      <c r="R49" s="241"/>
      <c r="S49" s="241"/>
      <c r="T49" s="24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5"/>
      <c r="AJ49" s="4"/>
    </row>
    <row r="50" spans="1:36" ht="18" customHeight="1">
      <c r="A50" s="4"/>
      <c r="B50" s="234" t="s">
        <v>95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5"/>
      <c r="AJ50" s="4"/>
    </row>
    <row r="51" spans="1:36" ht="18" customHeight="1">
      <c r="A51" s="4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5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  <c r="AI51" s="5"/>
      <c r="AJ51" s="4"/>
    </row>
    <row r="52" spans="1:36" ht="12.75" customHeight="1">
      <c r="A52" s="4"/>
      <c r="B52" s="2"/>
      <c r="C52" s="2"/>
      <c r="D52" s="101"/>
      <c r="E52" s="9"/>
      <c r="F52" s="9"/>
      <c r="G52" s="101"/>
      <c r="H52" s="9"/>
      <c r="I52" s="8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>
      <c r="A53" s="4"/>
      <c r="B53" s="102"/>
      <c r="C53" s="102"/>
      <c r="D53" s="103"/>
      <c r="E53" s="104"/>
      <c r="F53" s="104"/>
      <c r="G53" s="105"/>
      <c r="H53" s="106"/>
      <c r="I53" s="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>
      <c r="A55" s="4"/>
      <c r="B55" s="4"/>
      <c r="C55" s="2"/>
      <c r="D55" s="2"/>
      <c r="E55" s="244"/>
      <c r="F55" s="245"/>
      <c r="G55" s="245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  <row r="1001" spans="1:36" ht="12.75" customHeight="1">
      <c r="A1001" s="4"/>
      <c r="B1001" s="4"/>
      <c r="C1001" s="2"/>
      <c r="D1001" s="2"/>
      <c r="E1001" s="17"/>
      <c r="F1001" s="17"/>
      <c r="G1001" s="2"/>
      <c r="H1001" s="2"/>
      <c r="I1001" s="18"/>
      <c r="J1001" s="18"/>
      <c r="K1001" s="2"/>
      <c r="L1001" s="19"/>
      <c r="M1001" s="2"/>
      <c r="N1001" s="2"/>
      <c r="O1001" s="2"/>
      <c r="P1001" s="2"/>
      <c r="Q1001" s="2"/>
      <c r="R1001" s="2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  <c r="AC1001" s="4"/>
      <c r="AD1001" s="4"/>
      <c r="AE1001" s="4"/>
      <c r="AF1001" s="4"/>
      <c r="AG1001" s="4"/>
      <c r="AH1001" s="5"/>
      <c r="AI1001" s="5"/>
      <c r="AJ1001" s="4"/>
    </row>
    <row r="1002" spans="1:36" ht="12.75" customHeight="1">
      <c r="A1002" s="4"/>
      <c r="B1002" s="4"/>
      <c r="C1002" s="2"/>
      <c r="D1002" s="2"/>
      <c r="E1002" s="17"/>
      <c r="F1002" s="17"/>
      <c r="G1002" s="2"/>
      <c r="H1002" s="2"/>
      <c r="I1002" s="18"/>
      <c r="J1002" s="18"/>
      <c r="K1002" s="2"/>
      <c r="L1002" s="19"/>
      <c r="M1002" s="2"/>
      <c r="N1002" s="2"/>
      <c r="O1002" s="2"/>
      <c r="P1002" s="2"/>
      <c r="Q1002" s="2"/>
      <c r="R1002" s="2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  <c r="AC1002" s="4"/>
      <c r="AD1002" s="4"/>
      <c r="AE1002" s="4"/>
      <c r="AF1002" s="4"/>
      <c r="AG1002" s="4"/>
      <c r="AH1002" s="5"/>
      <c r="AI1002" s="5"/>
      <c r="AJ1002" s="4"/>
    </row>
    <row r="1003" spans="1:36" ht="12.75" customHeight="1">
      <c r="A1003" s="4"/>
      <c r="B1003" s="4"/>
      <c r="C1003" s="2"/>
      <c r="D1003" s="2"/>
      <c r="E1003" s="17"/>
      <c r="F1003" s="17"/>
      <c r="G1003" s="2"/>
      <c r="H1003" s="2"/>
      <c r="I1003" s="18"/>
      <c r="J1003" s="18"/>
      <c r="K1003" s="2"/>
      <c r="L1003" s="19"/>
      <c r="M1003" s="2"/>
      <c r="N1003" s="2"/>
      <c r="O1003" s="2"/>
      <c r="P1003" s="2"/>
      <c r="Q1003" s="2"/>
      <c r="R1003" s="2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  <c r="AC1003" s="4"/>
      <c r="AD1003" s="4"/>
      <c r="AE1003" s="4"/>
      <c r="AF1003" s="4"/>
      <c r="AG1003" s="4"/>
      <c r="AH1003" s="5"/>
      <c r="AI1003" s="5"/>
      <c r="AJ1003" s="4"/>
    </row>
    <row r="1004" spans="1:36" ht="12.75" customHeight="1">
      <c r="A1004" s="4"/>
      <c r="B1004" s="4"/>
      <c r="C1004" s="2"/>
      <c r="D1004" s="2"/>
      <c r="E1004" s="17"/>
      <c r="F1004" s="17"/>
      <c r="G1004" s="2"/>
      <c r="H1004" s="2"/>
      <c r="I1004" s="18"/>
      <c r="J1004" s="18"/>
      <c r="K1004" s="2"/>
      <c r="L1004" s="19"/>
      <c r="M1004" s="2"/>
      <c r="N1004" s="2"/>
      <c r="O1004" s="2"/>
      <c r="P1004" s="2"/>
      <c r="Q1004" s="2"/>
      <c r="R1004" s="2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  <c r="AC1004" s="4"/>
      <c r="AD1004" s="4"/>
      <c r="AE1004" s="4"/>
      <c r="AF1004" s="4"/>
      <c r="AG1004" s="4"/>
      <c r="AH1004" s="5"/>
      <c r="AI1004" s="5"/>
      <c r="AJ1004" s="4"/>
    </row>
    <row r="1005" spans="1:36" ht="12.75" customHeight="1">
      <c r="A1005" s="4"/>
      <c r="B1005" s="4"/>
      <c r="C1005" s="2"/>
      <c r="D1005" s="2"/>
      <c r="E1005" s="17"/>
      <c r="F1005" s="17"/>
      <c r="G1005" s="2"/>
      <c r="H1005" s="2"/>
      <c r="I1005" s="18"/>
      <c r="J1005" s="18"/>
      <c r="K1005" s="2"/>
      <c r="L1005" s="19"/>
      <c r="M1005" s="2"/>
      <c r="N1005" s="2"/>
      <c r="O1005" s="2"/>
      <c r="P1005" s="2"/>
      <c r="Q1005" s="2"/>
      <c r="R1005" s="2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  <c r="AC1005" s="4"/>
      <c r="AD1005" s="4"/>
      <c r="AE1005" s="4"/>
      <c r="AF1005" s="4"/>
      <c r="AG1005" s="4"/>
      <c r="AH1005" s="5"/>
      <c r="AI1005" s="5"/>
      <c r="AJ1005" s="4"/>
    </row>
  </sheetData>
  <mergeCells count="110"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N34:P34"/>
    <mergeCell ref="S34:T34"/>
    <mergeCell ref="K36:M36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E46:H46"/>
    <mergeCell ref="B43:C43"/>
    <mergeCell ref="B44:C44"/>
    <mergeCell ref="E44:H44"/>
    <mergeCell ref="B45:C45"/>
    <mergeCell ref="E45:H45"/>
    <mergeCell ref="B46:C46"/>
    <mergeCell ref="K41:M41"/>
    <mergeCell ref="K30:M30"/>
    <mergeCell ref="K38:M38"/>
    <mergeCell ref="E40:H40"/>
    <mergeCell ref="K40:M40"/>
    <mergeCell ref="K32:M32"/>
    <mergeCell ref="K34:M34"/>
    <mergeCell ref="O46:R46"/>
    <mergeCell ref="S46:T46"/>
    <mergeCell ref="O47:R47"/>
    <mergeCell ref="S47:T47"/>
    <mergeCell ref="O48:R48"/>
    <mergeCell ref="S48:T48"/>
    <mergeCell ref="N49:O49"/>
    <mergeCell ref="P49:T49"/>
    <mergeCell ref="B40:C40"/>
    <mergeCell ref="B41:C41"/>
    <mergeCell ref="E41:H41"/>
    <mergeCell ref="O41:R41"/>
    <mergeCell ref="S41:T41"/>
    <mergeCell ref="B42:C42"/>
    <mergeCell ref="S43:T43"/>
    <mergeCell ref="K45:M45"/>
    <mergeCell ref="K46:M46"/>
    <mergeCell ref="K43:M43"/>
    <mergeCell ref="O43:R43"/>
    <mergeCell ref="K44:M44"/>
    <mergeCell ref="O44:R44"/>
    <mergeCell ref="S44:T44"/>
    <mergeCell ref="O45:R45"/>
    <mergeCell ref="S45:T45"/>
    <mergeCell ref="E47:H47"/>
    <mergeCell ref="E55:G55"/>
    <mergeCell ref="B48:C48"/>
    <mergeCell ref="E48:H48"/>
    <mergeCell ref="B49:C49"/>
    <mergeCell ref="D49:E49"/>
    <mergeCell ref="G49:I49"/>
    <mergeCell ref="B50:T50"/>
    <mergeCell ref="B51:T51"/>
    <mergeCell ref="B47:C47"/>
    <mergeCell ref="K47:M47"/>
    <mergeCell ref="K48:M48"/>
    <mergeCell ref="K49:M49"/>
    <mergeCell ref="K42:M42"/>
    <mergeCell ref="O42:R42"/>
    <mergeCell ref="S42:T42"/>
    <mergeCell ref="E42:H42"/>
    <mergeCell ref="E43:H43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N30:P30"/>
    <mergeCell ref="S30:T30"/>
    <mergeCell ref="N38:P38"/>
    <mergeCell ref="S38:T38"/>
    <mergeCell ref="O40:R40"/>
    <mergeCell ref="S40:T40"/>
    <mergeCell ref="N36:P36"/>
    <mergeCell ref="S36:T36"/>
    <mergeCell ref="N32:P32"/>
    <mergeCell ref="S32:T32"/>
  </mergeCells>
  <conditionalFormatting sqref="K27:N27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conditionalFormatting sqref="K29:N29">
    <cfRule type="cellIs" dxfId="21" priority="3" stopIfTrue="1" operator="between">
      <formula>1</formula>
      <formula>300</formula>
    </cfRule>
    <cfRule type="cellIs" dxfId="20" priority="4" stopIfTrue="1" operator="lessThanOrEqual">
      <formula>0</formula>
    </cfRule>
  </conditionalFormatting>
  <conditionalFormatting sqref="K31:N31 K33:N33 K35:N35 K37:N37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K9:P9">
    <cfRule type="cellIs" dxfId="17" priority="18" stopIfTrue="1" operator="lessThanOrEqual">
      <formula>0</formula>
    </cfRule>
    <cfRule type="cellIs" dxfId="16" priority="17" stopIfTrue="1" operator="between">
      <formula>1</formula>
      <formula>300</formula>
    </cfRule>
  </conditionalFormatting>
  <conditionalFormatting sqref="K11:P11">
    <cfRule type="cellIs" dxfId="15" priority="19" stopIfTrue="1" operator="between">
      <formula>1</formula>
      <formula>300</formula>
    </cfRule>
    <cfRule type="cellIs" dxfId="14" priority="20" stopIfTrue="1" operator="lessThanOrEqual">
      <formula>0</formula>
    </cfRule>
  </conditionalFormatting>
  <conditionalFormatting sqref="K13:P13">
    <cfRule type="cellIs" dxfId="13" priority="23" stopIfTrue="1" operator="between">
      <formula>1</formula>
      <formula>300</formula>
    </cfRule>
    <cfRule type="cellIs" dxfId="12" priority="24" stopIfTrue="1" operator="lessThanOrEqual">
      <formula>0</formula>
    </cfRule>
  </conditionalFormatting>
  <conditionalFormatting sqref="K15:P15">
    <cfRule type="cellIs" dxfId="11" priority="22" stopIfTrue="1" operator="lessThanOrEqual">
      <formula>0</formula>
    </cfRule>
    <cfRule type="cellIs" dxfId="10" priority="21" stopIfTrue="1" operator="between">
      <formula>1</formula>
      <formula>300</formula>
    </cfRule>
  </conditionalFormatting>
  <conditionalFormatting sqref="K17:P17">
    <cfRule type="cellIs" dxfId="9" priority="15" stopIfTrue="1" operator="between">
      <formula>1</formula>
      <formula>300</formula>
    </cfRule>
    <cfRule type="cellIs" dxfId="8" priority="16" stopIfTrue="1" operator="lessThanOrEqual">
      <formula>0</formula>
    </cfRule>
  </conditionalFormatting>
  <conditionalFormatting sqref="K19:P19">
    <cfRule type="cellIs" dxfId="7" priority="30" stopIfTrue="1" operator="lessThanOrEqual">
      <formula>0</formula>
    </cfRule>
    <cfRule type="cellIs" dxfId="6" priority="29" stopIfTrue="1" operator="between">
      <formula>1</formula>
      <formula>300</formula>
    </cfRule>
  </conditionalFormatting>
  <conditionalFormatting sqref="K21:P21">
    <cfRule type="cellIs" dxfId="5" priority="28" stopIfTrue="1" operator="lessThanOrEqual">
      <formula>0</formula>
    </cfRule>
    <cfRule type="cellIs" dxfId="4" priority="27" stopIfTrue="1" operator="between">
      <formula>1</formula>
      <formula>300</formula>
    </cfRule>
  </conditionalFormatting>
  <conditionalFormatting sqref="K23:P23">
    <cfRule type="cellIs" dxfId="3" priority="26" stopIfTrue="1" operator="lessThanOrEqual">
      <formula>0</formula>
    </cfRule>
    <cfRule type="cellIs" dxfId="2" priority="25" stopIfTrue="1" operator="between">
      <formula>1</formula>
      <formula>300</formula>
    </cfRule>
  </conditionalFormatting>
  <conditionalFormatting sqref="K25:P25">
    <cfRule type="cellIs" dxfId="1" priority="14" stopIfTrue="1" operator="lessThanOrEqual">
      <formula>0</formula>
    </cfRule>
    <cfRule type="cellIs" dxfId="0" priority="13" stopIfTrue="1" operator="between">
      <formula>1</formula>
      <formula>300</formula>
    </cfRule>
  </conditionalFormatting>
  <dataValidations count="6">
    <dataValidation type="list" allowBlank="1" showErrorMessage="1" sqref="C9 C11 C13 C15 C17 C19 C21 C23 C25 C27 C29 C31 C33 C35 C37" xr:uid="{00000000-0002-0000-06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600-000001000000}">
      <formula1>"11-12,13-14,15-16,17-18,19-23,24-34,=35,35+"</formula1>
    </dataValidation>
    <dataValidation type="list" allowBlank="1" showErrorMessage="1" sqref="E9 E11 F12 E13 E15 E17 E19 E21 E23 E25 E27 E29 E31 E33 E35 E37" xr:uid="{00000000-0002-0000-06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 F33 F35 F37" xr:uid="{00000000-0002-0000-0600-000003000000}">
      <formula1>"11-12,13-14,15-16,17-18,19-23,24-34,=35"</formula1>
    </dataValidation>
    <dataValidation type="list" allowBlank="1" showErrorMessage="1" sqref="D5" xr:uid="{00000000-0002-0000-06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41:B48 K41:K48" xr:uid="{00000000-0002-0000-06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93"/>
  <sheetViews>
    <sheetView workbookViewId="0">
      <selection sqref="A1:M1"/>
    </sheetView>
  </sheetViews>
  <sheetFormatPr baseColWidth="10" defaultColWidth="14.5" defaultRowHeight="15" customHeight="1"/>
  <cols>
    <col min="1" max="1" width="6.33203125" customWidth="1"/>
    <col min="6" max="6" width="34.6640625" customWidth="1"/>
    <col min="7" max="7" width="24.83203125" customWidth="1"/>
  </cols>
  <sheetData>
    <row r="1" spans="1:13" ht="15" customHeight="1">
      <c r="A1" s="269" t="s">
        <v>214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</row>
    <row r="2" spans="1:13" ht="15" customHeight="1">
      <c r="A2" s="272" t="str">
        <f>IF('P1'!K5&gt;0,'P1'!K5,"")</f>
        <v>Nidelv IL</v>
      </c>
      <c r="B2" s="267"/>
      <c r="C2" s="267"/>
      <c r="D2" s="267"/>
      <c r="E2" s="268"/>
      <c r="F2" s="273" t="str">
        <f>IF('P1'!P5&gt;0,'P1'!P5,"")</f>
        <v>Ranheimshallen</v>
      </c>
      <c r="G2" s="267"/>
      <c r="H2" s="267"/>
      <c r="I2" s="267"/>
      <c r="J2" s="274" t="s">
        <v>215</v>
      </c>
      <c r="K2" s="267"/>
      <c r="L2" s="267"/>
      <c r="M2" s="267"/>
    </row>
    <row r="3" spans="1:13" ht="14">
      <c r="A3" s="115" t="s">
        <v>216</v>
      </c>
      <c r="B3" s="116" t="s">
        <v>217</v>
      </c>
      <c r="C3" s="117" t="s">
        <v>218</v>
      </c>
      <c r="D3" s="115" t="s">
        <v>219</v>
      </c>
      <c r="E3" s="115" t="s">
        <v>220</v>
      </c>
      <c r="F3" s="118" t="s">
        <v>21</v>
      </c>
      <c r="G3" s="118" t="s">
        <v>71</v>
      </c>
      <c r="H3" s="115" t="s">
        <v>23</v>
      </c>
      <c r="I3" s="115" t="s">
        <v>24</v>
      </c>
      <c r="J3" s="115" t="s">
        <v>221</v>
      </c>
      <c r="K3" s="115" t="s">
        <v>222</v>
      </c>
      <c r="L3" s="115" t="s">
        <v>30</v>
      </c>
      <c r="M3" s="115" t="s">
        <v>27</v>
      </c>
    </row>
    <row r="4" spans="1:13" ht="20">
      <c r="A4" s="275" t="s">
        <v>223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16">
      <c r="A5" s="119">
        <v>1</v>
      </c>
      <c r="B5" s="120">
        <f>IF('P1'!D19="","",'P1'!D19)</f>
        <v>54.3</v>
      </c>
      <c r="C5" s="121" t="str">
        <f>IF('P1'!E19="","",'P1'!E19)</f>
        <v>UK</v>
      </c>
      <c r="D5" s="121" t="str">
        <f>IF('P1'!F19="","",'P1'!F19)</f>
        <v>13-14</v>
      </c>
      <c r="E5" s="122">
        <f>IF('P1'!G19="","",'P1'!G19)</f>
        <v>39927</v>
      </c>
      <c r="F5" s="123" t="str">
        <f>IF('P1'!I19="","",'P1'!I19)</f>
        <v>Lea Berge Jensen</v>
      </c>
      <c r="G5" s="123" t="str">
        <f>IF('P1'!J19="","",'P1'!J19)</f>
        <v>Vigrestad IK</v>
      </c>
      <c r="H5" s="119">
        <f>IF('P1'!Q19="","",'P1'!Q19)</f>
        <v>53</v>
      </c>
      <c r="I5" s="119">
        <f>IF('P1'!R19="","",'P1'!R19)</f>
        <v>64</v>
      </c>
      <c r="J5" s="120">
        <f>IF('P1'!V19="","",'P1'!V19)</f>
        <v>6.77</v>
      </c>
      <c r="K5" s="120">
        <f>IF('P1'!W19="","",'P1'!W19)</f>
        <v>11.87</v>
      </c>
      <c r="L5" s="120">
        <f>IF('P1'!X19="","",'P1'!X19)</f>
        <v>7.07</v>
      </c>
      <c r="M5" s="120">
        <f>IF('P1'!AE19&gt;34,'P1'!Z19,'P1'!Z20)</f>
        <v>651.86227555648929</v>
      </c>
    </row>
    <row r="6" spans="1:13" ht="16">
      <c r="A6" s="119">
        <v>2</v>
      </c>
      <c r="B6" s="120">
        <f>IF('P1'!D17="","",'P1'!D17)</f>
        <v>54.84</v>
      </c>
      <c r="C6" s="121" t="str">
        <f>IF('P1'!E17="","",'P1'!E17)</f>
        <v>UK</v>
      </c>
      <c r="D6" s="121" t="str">
        <f>IF('P1'!F17="","",'P1'!F17)</f>
        <v>13-14</v>
      </c>
      <c r="E6" s="122">
        <f>IF('P1'!G17="","",'P1'!G17)</f>
        <v>40180</v>
      </c>
      <c r="F6" s="123" t="str">
        <f>IF('P1'!I17="","",'P1'!I17)</f>
        <v>Lilje Kristine M. Røyseth</v>
      </c>
      <c r="G6" s="123" t="str">
        <f>IF('P1'!J17="","",'P1'!J17)</f>
        <v>Tambarskjelvar IL</v>
      </c>
      <c r="H6" s="119">
        <f>IF('P1'!Q17="","",'P1'!Q17)</f>
        <v>30</v>
      </c>
      <c r="I6" s="119">
        <f>IF('P1'!R17="","",'P1'!R17)</f>
        <v>50</v>
      </c>
      <c r="J6" s="120">
        <f>IF('P1'!V17="","",'P1'!V17)</f>
        <v>6.59</v>
      </c>
      <c r="K6" s="120">
        <f>IF('P1'!W17="","",'P1'!W17)</f>
        <v>12.67</v>
      </c>
      <c r="L6" s="120">
        <f>IF('P1'!X17="","",'P1'!X17)</f>
        <v>7.45</v>
      </c>
      <c r="M6" s="120">
        <f>IF('P1'!AE17&gt;34,'P1'!Z17,'P1'!Z18)</f>
        <v>578.63150231653344</v>
      </c>
    </row>
    <row r="7" spans="1:13" ht="16">
      <c r="A7" s="119">
        <v>3</v>
      </c>
      <c r="B7" s="120">
        <f>IF('P1'!D11="","",'P1'!D11)</f>
        <v>47.44</v>
      </c>
      <c r="C7" s="121" t="str">
        <f>IF('P1'!E11="","",'P1'!E11)</f>
        <v>UK</v>
      </c>
      <c r="D7" s="121" t="str">
        <f>IF('P1'!F11="","",'P1'!F11)</f>
        <v>13-14</v>
      </c>
      <c r="E7" s="122">
        <f>IF('P1'!G11="","",'P1'!G11)</f>
        <v>40008</v>
      </c>
      <c r="F7" s="123" t="str">
        <f>IF('P1'!I11="","",'P1'!I11)</f>
        <v>Heidi Nævdal</v>
      </c>
      <c r="G7" s="123" t="str">
        <f>IF('P1'!J11="","",'P1'!J11)</f>
        <v>AK Bjørgvin</v>
      </c>
      <c r="H7" s="119">
        <f>IF('P1'!Q11="","",'P1'!Q11)</f>
        <v>39</v>
      </c>
      <c r="I7" s="119">
        <f>IF('P1'!R11="","",'P1'!R11)</f>
        <v>46</v>
      </c>
      <c r="J7" s="120">
        <f>IF('P1'!V11="","",'P1'!V11)</f>
        <v>6.19</v>
      </c>
      <c r="K7" s="120">
        <f>IF('P1'!W11="","",'P1'!W11)</f>
        <v>8.56</v>
      </c>
      <c r="L7" s="120">
        <f>IF('P1'!X11="","",'P1'!X11)</f>
        <v>7.51</v>
      </c>
      <c r="M7" s="120">
        <f>IF('P1'!AE11&gt;34,'P1'!Z11,'P1'!Z12)</f>
        <v>542.68532388548533</v>
      </c>
    </row>
    <row r="8" spans="1:13" ht="16">
      <c r="A8" s="119">
        <v>4</v>
      </c>
      <c r="B8" s="120">
        <f>IF('P1'!D15="","",'P1'!D15)</f>
        <v>62.46</v>
      </c>
      <c r="C8" s="121" t="str">
        <f>IF('P1'!E15="","",'P1'!E15)</f>
        <v>UK</v>
      </c>
      <c r="D8" s="121" t="str">
        <f>IF('P1'!F15="","",'P1'!F15)</f>
        <v>13-14</v>
      </c>
      <c r="E8" s="122">
        <f>IF('P1'!G15="","",'P1'!G15)</f>
        <v>40152</v>
      </c>
      <c r="F8" s="123" t="str">
        <f>IF('P1'!I15="","",'P1'!I15)</f>
        <v>Sigrid Johanne Røvik</v>
      </c>
      <c r="G8" s="123" t="str">
        <f>IF('P1'!J15="","",'P1'!J15)</f>
        <v>Hitra VK</v>
      </c>
      <c r="H8" s="119">
        <f>IF('P1'!Q15="","",'P1'!Q15)</f>
        <v>29</v>
      </c>
      <c r="I8" s="119">
        <f>IF('P1'!R15="","",'P1'!R15)</f>
        <v>44</v>
      </c>
      <c r="J8" s="120">
        <f>IF('P1'!V15="","",'P1'!V15)</f>
        <v>5.68</v>
      </c>
      <c r="K8" s="120">
        <f>IF('P1'!W15="","",'P1'!W15)</f>
        <v>10.19</v>
      </c>
      <c r="L8" s="120">
        <f>IF('P1'!X15="","",'P1'!X15)</f>
        <v>7.47</v>
      </c>
      <c r="M8" s="120">
        <f>IF('P1'!AE15&gt;34,'P1'!Z15,'P1'!Z16)</f>
        <v>481.4839184898201</v>
      </c>
    </row>
    <row r="9" spans="1:13" ht="16">
      <c r="A9" s="119">
        <v>5</v>
      </c>
      <c r="B9" s="120">
        <f>IF('P1'!D13="","",'P1'!D13)</f>
        <v>51.54</v>
      </c>
      <c r="C9" s="121" t="str">
        <f>IF('P1'!E13="","",'P1'!E13)</f>
        <v>UK</v>
      </c>
      <c r="D9" s="121" t="str">
        <f>IF('P1'!F13="","",'P1'!F13)</f>
        <v>13-14</v>
      </c>
      <c r="E9" s="122">
        <f>IF('P1'!G13="","",'P1'!G13)</f>
        <v>40056</v>
      </c>
      <c r="F9" s="123" t="str">
        <f>IF('P1'!I13="","",'P1'!I13)</f>
        <v>Mathea Dyvik Kvaale</v>
      </c>
      <c r="G9" s="123" t="str">
        <f>IF('P1'!J13="","",'P1'!J13)</f>
        <v>Hitra VK</v>
      </c>
      <c r="H9" s="119">
        <f>IF('P1'!Q13="","",'P1'!Q13)</f>
        <v>27</v>
      </c>
      <c r="I9" s="119">
        <f>IF('P1'!R13="","",'P1'!R13)</f>
        <v>43</v>
      </c>
      <c r="J9" s="120">
        <f>IF('P1'!V13="","",'P1'!V13)</f>
        <v>5.95</v>
      </c>
      <c r="K9" s="120">
        <f>IF('P1'!W13="","",'P1'!W13)</f>
        <v>7.1</v>
      </c>
      <c r="L9" s="120">
        <f>IF('P1'!X13="","",'P1'!X13)</f>
        <v>7.51</v>
      </c>
      <c r="M9" s="120">
        <f>IF('P1'!AE13&gt;34,'P1'!Z13,'P1'!Z14)</f>
        <v>464.39995789807597</v>
      </c>
    </row>
    <row r="10" spans="1:13" ht="16">
      <c r="A10" s="119">
        <v>6</v>
      </c>
      <c r="B10" s="120">
        <f>IF('P1'!D9="","",'P1'!D9)</f>
        <v>59.66</v>
      </c>
      <c r="C10" s="121" t="str">
        <f>IF('P1'!E9="","",'P1'!E9)</f>
        <v>UK</v>
      </c>
      <c r="D10" s="121" t="str">
        <f>IF('P1'!F9="","",'P1'!F9)</f>
        <v>13-14</v>
      </c>
      <c r="E10" s="122">
        <f>IF('P1'!G9="","",'P1'!G9)</f>
        <v>40263</v>
      </c>
      <c r="F10" s="123" t="str">
        <f>IF('P1'!I9="","",'P1'!I9)</f>
        <v>Sandra Viktoria N. Amundsen</v>
      </c>
      <c r="G10" s="123" t="str">
        <f>IF('P1'!J9="","",'P1'!J9)</f>
        <v>AK Bjørgvin</v>
      </c>
      <c r="H10" s="119">
        <f>IF('P1'!Q9="","",'P1'!Q9)</f>
        <v>45</v>
      </c>
      <c r="I10" s="119">
        <f>IF('P1'!R9="","",'P1'!R9)</f>
        <v>62</v>
      </c>
      <c r="J10" s="120">
        <f>IF('P1'!V9="","",'P1'!V9)</f>
        <v>5.45</v>
      </c>
      <c r="K10" s="120">
        <f>IF('P1'!W9="","",'P1'!W9)</f>
        <v>6.89</v>
      </c>
      <c r="L10" s="120">
        <f>IF('P1'!X9="","",'P1'!X9)</f>
        <v>8.26</v>
      </c>
      <c r="M10" s="120">
        <f>IF('P1'!AE9&gt;34,'P1'!Z9,'P1'!Z10)</f>
        <v>457.86873676431384</v>
      </c>
    </row>
    <row r="11" spans="1:13" ht="16">
      <c r="A11" s="124"/>
      <c r="B11" s="120"/>
      <c r="C11" s="121"/>
      <c r="D11" s="121"/>
      <c r="E11" s="125"/>
      <c r="F11" s="123"/>
      <c r="G11" s="123"/>
      <c r="H11" s="119"/>
      <c r="I11" s="119" t="str">
        <f>IF('P1'!R37="","",'P1'!R37)</f>
        <v/>
      </c>
      <c r="J11" s="120" t="str">
        <f>IF('P1'!V37="","",'P1'!V37)</f>
        <v/>
      </c>
      <c r="K11" s="120" t="str">
        <f>IF('P1'!W37="","",'P1'!W37)</f>
        <v/>
      </c>
      <c r="L11" s="120" t="str">
        <f>IF('P1'!X37="","",'P1'!X37)</f>
        <v/>
      </c>
      <c r="M11" s="120">
        <f>IF('P1'!AE37&gt;34,'P1'!Z37,'P1'!Z38)</f>
        <v>0</v>
      </c>
    </row>
    <row r="12" spans="1:13" ht="16">
      <c r="A12" s="119">
        <v>1</v>
      </c>
      <c r="B12" s="120">
        <f>IF('P2'!D17="","",'P2'!D17)</f>
        <v>61.08</v>
      </c>
      <c r="C12" s="121" t="str">
        <f>IF('P2'!E17="","",'P2'!E17)</f>
        <v>UK</v>
      </c>
      <c r="D12" s="121" t="str">
        <f>IF('P2'!F17="","",'P2'!F17)</f>
        <v>15-16</v>
      </c>
      <c r="E12" s="122">
        <f>IF('P2'!G17="","",'P2'!G17)</f>
        <v>39505</v>
      </c>
      <c r="F12" s="123" t="str">
        <f>IF('P2'!I17="","",'P2'!I17)</f>
        <v>Eline Høien</v>
      </c>
      <c r="G12" s="123" t="str">
        <f>IF('P2'!J17="","",'P2'!J17)</f>
        <v>Vigrestad IK</v>
      </c>
      <c r="H12" s="119">
        <f>IF('P2'!Q17="","",'P2'!Q17)</f>
        <v>56</v>
      </c>
      <c r="I12" s="119">
        <f>IF('P2'!R17="","",'P2'!R17)</f>
        <v>70</v>
      </c>
      <c r="J12" s="120">
        <f>IF('P2'!V17="","",'P2'!V17)</f>
        <v>6.25</v>
      </c>
      <c r="K12" s="120">
        <f>IF('P2'!W17="","",'P2'!W17)</f>
        <v>9.57</v>
      </c>
      <c r="L12" s="120">
        <f>IF('P2'!X17="","",'P2'!X17)</f>
        <v>7.47</v>
      </c>
      <c r="M12" s="120">
        <f>IF('P2'!AE46&gt;34,'P2'!Z17,'P2'!Z18)</f>
        <v>572.6576349282966</v>
      </c>
    </row>
    <row r="13" spans="1:13" ht="16">
      <c r="A13" s="119">
        <v>2</v>
      </c>
      <c r="B13" s="120">
        <f>IF('P2'!D11="","",'P2'!D11)</f>
        <v>70.239999999999995</v>
      </c>
      <c r="C13" s="121" t="str">
        <f>IF('P2'!E11="","",'P2'!E11)</f>
        <v>UK</v>
      </c>
      <c r="D13" s="121" t="str">
        <f>IF('P2'!F11="","",'P2'!F11)</f>
        <v>15-16</v>
      </c>
      <c r="E13" s="122">
        <f>IF('P2'!G11="","",'P2'!G11)</f>
        <v>39575</v>
      </c>
      <c r="F13" s="123" t="str">
        <f>IF('P2'!I11="","",'P2'!I11)</f>
        <v>Mariell Endestad Hellevang</v>
      </c>
      <c r="G13" s="123" t="str">
        <f>IF('P2'!J11="","",'P2'!J11)</f>
        <v>Tambarskjelvar IL</v>
      </c>
      <c r="H13" s="119">
        <f>IF('P2'!Q11="","",'P2'!Q11)</f>
        <v>62</v>
      </c>
      <c r="I13" s="119">
        <f>IF('P2'!R11="","",'P2'!R11)</f>
        <v>75</v>
      </c>
      <c r="J13" s="120">
        <f>IF('P2'!V11="","",'P2'!V11)</f>
        <v>6.82</v>
      </c>
      <c r="K13" s="120">
        <f>IF('P2'!W11="","",'P2'!W11)</f>
        <v>10.49</v>
      </c>
      <c r="L13" s="120">
        <f>IF('P2'!X11="","",'P2'!X11)</f>
        <v>7.71</v>
      </c>
      <c r="M13" s="120">
        <f>IF('P2'!AE40&gt;34,'P2'!Z11,'P2'!Z12)</f>
        <v>572.0248753707059</v>
      </c>
    </row>
    <row r="14" spans="1:13" ht="16">
      <c r="A14" s="119">
        <v>3</v>
      </c>
      <c r="B14" s="120">
        <f>IF('P2'!D13="","",'P2'!D13)</f>
        <v>53.64</v>
      </c>
      <c r="C14" s="121" t="str">
        <f>IF('P2'!E13="","",'P2'!E13)</f>
        <v>UK</v>
      </c>
      <c r="D14" s="121" t="str">
        <f>IF('P2'!F13="","",'P2'!F13)</f>
        <v>15-16</v>
      </c>
      <c r="E14" s="122">
        <f>IF('P2'!G13="","",'P2'!G13)</f>
        <v>39461</v>
      </c>
      <c r="F14" s="123" t="str">
        <f>IF('P2'!I13="","",'P2'!I13)</f>
        <v>Vilma Kornelie Hetle</v>
      </c>
      <c r="G14" s="123" t="str">
        <f>IF('P2'!J13="","",'P2'!J13)</f>
        <v>Trondheim AK</v>
      </c>
      <c r="H14" s="119">
        <f>IF('P2'!Q13="","",'P2'!Q13)</f>
        <v>42</v>
      </c>
      <c r="I14" s="119">
        <f>IF('P2'!R13="","",'P2'!R13)</f>
        <v>52</v>
      </c>
      <c r="J14" s="120">
        <f>IF('P2'!V13="","",'P2'!V13)</f>
        <v>6.85</v>
      </c>
      <c r="K14" s="120">
        <f>IF('P2'!W13="","",'P2'!W13)</f>
        <v>8.59</v>
      </c>
      <c r="L14" s="120">
        <f>IF('P2'!X13="","",'P2'!X13)</f>
        <v>7.13</v>
      </c>
      <c r="M14" s="120">
        <f>IF('P2'!AE42&gt;34,'P2'!Z13,'P2'!Z14)</f>
        <v>557.85968746723177</v>
      </c>
    </row>
    <row r="15" spans="1:13" ht="16">
      <c r="A15" s="119">
        <v>4</v>
      </c>
      <c r="B15" s="120">
        <f>IF('P2'!D9="","",'P2'!D9)</f>
        <v>78.44</v>
      </c>
      <c r="C15" s="121" t="str">
        <f>IF('P2'!E9="","",'P2'!E9)</f>
        <v>UK</v>
      </c>
      <c r="D15" s="121" t="str">
        <f>IF('P2'!F9="","",'P2'!F9)</f>
        <v>15-16</v>
      </c>
      <c r="E15" s="122">
        <f>IF('P2'!G9="","",'P2'!G9)</f>
        <v>39742</v>
      </c>
      <c r="F15" s="123" t="str">
        <f>IF('P2'!I9="","",'P2'!I9)</f>
        <v>Mille Ø. Dekke</v>
      </c>
      <c r="G15" s="123" t="str">
        <f>IF('P2'!J9="","",'P2'!J9)</f>
        <v>Spydeberg Atletene</v>
      </c>
      <c r="H15" s="119">
        <f>IF('P2'!Q9="","",'P2'!Q9)</f>
        <v>39</v>
      </c>
      <c r="I15" s="119">
        <f>IF('P2'!R9="","",'P2'!R9)</f>
        <v>55</v>
      </c>
      <c r="J15" s="120">
        <f>IF('P2'!V9="","",'P2'!V9)</f>
        <v>5.25</v>
      </c>
      <c r="K15" s="120">
        <f>IF('P2'!W9="","",'P2'!W9)</f>
        <v>8.07</v>
      </c>
      <c r="L15" s="120">
        <f>IF('P2'!X9="","",'P2'!X9)</f>
        <v>9.1300000000000008</v>
      </c>
      <c r="M15" s="120">
        <f>IF('P2'!AE36&gt;34,'P2'!Z9,'P2'!Z10)</f>
        <v>372.95803867788322</v>
      </c>
    </row>
    <row r="16" spans="1:13" ht="16">
      <c r="A16" s="119"/>
      <c r="B16" s="126"/>
      <c r="C16" s="126"/>
      <c r="D16" s="126"/>
      <c r="E16" s="127"/>
      <c r="F16" s="126"/>
      <c r="G16" s="126"/>
      <c r="H16" s="124"/>
      <c r="I16" s="124"/>
      <c r="J16" s="126"/>
      <c r="K16" s="126"/>
      <c r="L16" s="126"/>
      <c r="M16" s="126"/>
    </row>
    <row r="17" spans="1:13" ht="16">
      <c r="A17" s="119">
        <v>1</v>
      </c>
      <c r="B17" s="120">
        <f>IF('P2'!D21="","",'P2'!D21)</f>
        <v>78.680000000000007</v>
      </c>
      <c r="C17" s="121" t="str">
        <f>IF('P2'!E21="","",'P2'!E21)</f>
        <v>JK</v>
      </c>
      <c r="D17" s="121" t="str">
        <f>IF('P2'!F21="","",'P2'!F21)</f>
        <v>17-18</v>
      </c>
      <c r="E17" s="122">
        <f>IF('P2'!G21="","",'P2'!G21)</f>
        <v>38581</v>
      </c>
      <c r="F17" s="123" t="str">
        <f>IF('P2'!I21="","",'P2'!I21)</f>
        <v>Linn Christina Larssen</v>
      </c>
      <c r="G17" s="123" t="str">
        <f>IF('P2'!J21="","",'P2'!J21)</f>
        <v>Larvik AK</v>
      </c>
      <c r="H17" s="119">
        <f>IF('P2'!Q21="","",'P2'!Q21)</f>
        <v>73</v>
      </c>
      <c r="I17" s="119">
        <f>IF('P2'!R21="","",'P2'!R21)</f>
        <v>88</v>
      </c>
      <c r="J17" s="120">
        <f>IF('P2'!V21="","",'P2'!V21)</f>
        <v>6.83</v>
      </c>
      <c r="K17" s="120">
        <f>IF('P2'!W21="","",'P2'!W21)</f>
        <v>10.19</v>
      </c>
      <c r="L17" s="120">
        <f>IF('P2'!X21="","",'P2'!X21)</f>
        <v>7.59</v>
      </c>
      <c r="M17" s="120">
        <f>IF('P2'!AE50&gt;34,'P2'!Z21,'P2'!Z22)</f>
        <v>589.26937761885881</v>
      </c>
    </row>
    <row r="18" spans="1:13" ht="16">
      <c r="A18" s="119">
        <v>2</v>
      </c>
      <c r="B18" s="120">
        <f>IF('P2'!D27="","",'P2'!D27)</f>
        <v>77.14</v>
      </c>
      <c r="C18" s="121" t="str">
        <f>IF('P2'!E27="","",'P2'!E27)</f>
        <v>JK</v>
      </c>
      <c r="D18" s="121" t="str">
        <f>IF('P2'!F27="","",'P2'!F27)</f>
        <v>17-18</v>
      </c>
      <c r="E18" s="122">
        <f>IF('P2'!G27="","",'P2'!G27)</f>
        <v>38610</v>
      </c>
      <c r="F18" s="123" t="str">
        <f>IF('P2'!I27="","",'P2'!I27)</f>
        <v>Trine Endestad Hellevang</v>
      </c>
      <c r="G18" s="123" t="str">
        <f>IF('P2'!J27="","",'P2'!J27)</f>
        <v>Tambarskjelvar IL</v>
      </c>
      <c r="H18" s="119">
        <f>IF('P2'!Q27="","",'P2'!Q27)</f>
        <v>70</v>
      </c>
      <c r="I18" s="119">
        <f>IF('P2'!R27="","",'P2'!R27)</f>
        <v>88</v>
      </c>
      <c r="J18" s="120">
        <f>IF('P2'!V27="","",'P2'!V27)</f>
        <v>6.62</v>
      </c>
      <c r="K18" s="120">
        <f>IF('P2'!W27="","",'P2'!W27)</f>
        <v>10.029999999999999</v>
      </c>
      <c r="L18" s="120">
        <f>IF('P2'!X27="","",'P2'!X27)</f>
        <v>8</v>
      </c>
      <c r="M18" s="120">
        <f>IF('P2'!AE56&gt;34,'P2'!Z27,'P2'!Z28)</f>
        <v>566.31841714399047</v>
      </c>
    </row>
    <row r="19" spans="1:13" ht="16">
      <c r="A19" s="119">
        <v>3</v>
      </c>
      <c r="B19" s="120">
        <f>IF('P2'!D23="","",'P2'!D23)</f>
        <v>54.94</v>
      </c>
      <c r="C19" s="121" t="str">
        <f>IF('P2'!E23="","",'P2'!E23)</f>
        <v>UK</v>
      </c>
      <c r="D19" s="121" t="str">
        <f>IF('P2'!F23="","",'P2'!F23)</f>
        <v>17-18</v>
      </c>
      <c r="E19" s="122">
        <f>IF('P2'!G23="","",'P2'!G23)</f>
        <v>38726</v>
      </c>
      <c r="F19" s="123" t="str">
        <f>IF('P2'!I23="","",'P2'!I23)</f>
        <v>Thea Emilie Hansen Gjørtz</v>
      </c>
      <c r="G19" s="123" t="str">
        <f>IF('P2'!J23="","",'P2'!J23)</f>
        <v>Larvik AK</v>
      </c>
      <c r="H19" s="119">
        <f>IF('P2'!Q23="","",'P2'!Q23)</f>
        <v>36</v>
      </c>
      <c r="I19" s="119">
        <f>IF('P2'!R23="","",'P2'!R23)</f>
        <v>46</v>
      </c>
      <c r="J19" s="120">
        <f>IF('P2'!V23="","",'P2'!V23)</f>
        <v>5.69</v>
      </c>
      <c r="K19" s="120">
        <f>IF('P2'!W23="","",'P2'!W23)</f>
        <v>8.01</v>
      </c>
      <c r="L19" s="120">
        <f>IF('P2'!X23="","",'P2'!X23)</f>
        <v>8</v>
      </c>
      <c r="M19" s="120">
        <f>IF('P2'!AE52&gt;34,'P2'!Z23,'P2'!Z24)</f>
        <v>466.92237522974148</v>
      </c>
    </row>
    <row r="20" spans="1:13" ht="16">
      <c r="A20" s="119">
        <v>4</v>
      </c>
      <c r="B20" s="120">
        <f>IF('P2'!D29="","",'P2'!D29)</f>
        <v>59.52</v>
      </c>
      <c r="C20" s="121" t="str">
        <f>IF('P2'!E29="","",'P2'!E29)</f>
        <v>JK</v>
      </c>
      <c r="D20" s="121" t="str">
        <f>IF('P2'!F29="","",'P2'!F29)</f>
        <v>17-18</v>
      </c>
      <c r="E20" s="122">
        <f>IF('P2'!G29="","",'P2'!G29)</f>
        <v>38515</v>
      </c>
      <c r="F20" s="123" t="str">
        <f>IF('P2'!I29="","",'P2'!I29)</f>
        <v>Rina Tysse</v>
      </c>
      <c r="G20" s="123" t="str">
        <f>IF('P2'!J29="","",'P2'!J29)</f>
        <v>Tysvær VK</v>
      </c>
      <c r="H20" s="119">
        <f>IF('P2'!Q29="","",'P2'!Q29)</f>
        <v>37</v>
      </c>
      <c r="I20" s="119">
        <f>IF('P2'!R29="","",'P2'!R29)</f>
        <v>45</v>
      </c>
      <c r="J20" s="120">
        <f>IF('P2'!V29="","",'P2'!V29)</f>
        <v>5.42</v>
      </c>
      <c r="K20" s="120">
        <f>IF('P2'!W29="","",'P2'!W29)</f>
        <v>7.12</v>
      </c>
      <c r="L20" s="120">
        <f>IF('P2'!X29="","",'P2'!X29)</f>
        <v>8.07</v>
      </c>
      <c r="M20" s="120">
        <f>IF('P2'!AE58&gt;34,'P2'!Z29,'P2'!Z30)</f>
        <v>428.46392017022043</v>
      </c>
    </row>
    <row r="21" spans="1:13" ht="16">
      <c r="A21" s="119">
        <v>5</v>
      </c>
      <c r="B21" s="120">
        <f>IF('P2'!D25="","",'P2'!D25)</f>
        <v>105.18</v>
      </c>
      <c r="C21" s="121" t="str">
        <f>IF('P2'!E25="","",'P2'!E25)</f>
        <v>UK</v>
      </c>
      <c r="D21" s="121" t="str">
        <f>IF('P2'!F25="","",'P2'!F25)</f>
        <v>17-18</v>
      </c>
      <c r="E21" s="122">
        <f>IF('P2'!G25="","",'P2'!G25)</f>
        <v>39007</v>
      </c>
      <c r="F21" s="123" t="str">
        <f>IF('P2'!I25="","",'P2'!I25)</f>
        <v>Maria-Isabel V. Lie</v>
      </c>
      <c r="G21" s="123" t="str">
        <f>IF('P2'!J25="","",'P2'!J25)</f>
        <v>Spydeberg Atletene</v>
      </c>
      <c r="H21" s="119">
        <f>IF('P2'!Q25="","",'P2'!Q25)</f>
        <v>60</v>
      </c>
      <c r="I21" s="119">
        <f>IF('P2'!R25="","",'P2'!R25)</f>
        <v>70</v>
      </c>
      <c r="J21" s="120">
        <f>IF('P2'!V25="","",'P2'!V25)</f>
        <v>5.22</v>
      </c>
      <c r="K21" s="120">
        <f>IF('P2'!W25="","",'P2'!W25)</f>
        <v>9.51</v>
      </c>
      <c r="L21" s="120">
        <f>IF('P2'!X25="","",'P2'!X25)</f>
        <v>9.02</v>
      </c>
      <c r="M21" s="120">
        <f>IF('P2'!AE54&gt;34,'P2'!Z25,'P2'!Z26)</f>
        <v>411.1688869988451</v>
      </c>
    </row>
    <row r="22" spans="1:13" ht="14">
      <c r="A22" s="124"/>
      <c r="B22" s="126"/>
      <c r="C22" s="126"/>
      <c r="D22" s="126"/>
      <c r="E22" s="127"/>
      <c r="F22" s="126"/>
      <c r="G22" s="126"/>
      <c r="H22" s="124"/>
      <c r="I22" s="124"/>
      <c r="J22" s="126"/>
      <c r="K22" s="126"/>
      <c r="L22" s="126"/>
      <c r="M22" s="126"/>
    </row>
    <row r="23" spans="1:13" ht="16">
      <c r="A23" s="119">
        <v>1</v>
      </c>
      <c r="B23" s="120">
        <f>IF('P5'!D13="","",'P5'!D13)</f>
        <v>67.98</v>
      </c>
      <c r="C23" s="121" t="str">
        <f>IF('P5'!E13="","",'P5'!E13)</f>
        <v>SK</v>
      </c>
      <c r="D23" s="121" t="str">
        <f>IF('P5'!F13="","",'P5'!F13)</f>
        <v>19-23</v>
      </c>
      <c r="E23" s="122">
        <f>IF('P5'!G13="","",'P5'!G13)</f>
        <v>37315</v>
      </c>
      <c r="F23" s="123" t="str">
        <f>IF('P5'!I13="","",'P5'!I13)</f>
        <v>Julia Jordanger Loen</v>
      </c>
      <c r="G23" s="123" t="str">
        <f>IF('P5'!J13="","",'P5'!J13)</f>
        <v>Breimsbygda IL</v>
      </c>
      <c r="H23" s="119">
        <f>IF('P5'!Q13="","",'P5'!Q13)</f>
        <v>83</v>
      </c>
      <c r="I23" s="119">
        <f>IF('P5'!R13="","",'P5'!R13)</f>
        <v>105</v>
      </c>
      <c r="J23" s="120">
        <f>IF('P5'!V13="","",'P5'!V13)</f>
        <v>7.37</v>
      </c>
      <c r="K23" s="120">
        <f>IF('P5'!W13="","",'P5'!W13)</f>
        <v>13.22</v>
      </c>
      <c r="L23" s="120">
        <f>IF('P5'!X13="","",'P5'!X13)</f>
        <v>6.79</v>
      </c>
      <c r="M23" s="120">
        <f>IF('P5'!AE13&gt;34,'P5'!Z13,'P5'!Z14)</f>
        <v>745.13003061002564</v>
      </c>
    </row>
    <row r="24" spans="1:13" ht="16">
      <c r="A24" s="119">
        <v>2</v>
      </c>
      <c r="B24" s="120">
        <f>IF('P5'!D19="","",'P5'!D19)</f>
        <v>55.62</v>
      </c>
      <c r="C24" s="121" t="str">
        <f>IF('P5'!E19="","",'P5'!E19)</f>
        <v>JK</v>
      </c>
      <c r="D24" s="121" t="str">
        <f>IF('P5'!F19="","",'P5'!F19)</f>
        <v>19-23</v>
      </c>
      <c r="E24" s="122">
        <f>IF('P5'!G19="","",'P5'!G19)</f>
        <v>38084</v>
      </c>
      <c r="F24" s="123" t="str">
        <f>IF('P5'!I19="","",'P5'!I19)</f>
        <v>Ronja Lenvik</v>
      </c>
      <c r="G24" s="123" t="str">
        <f>IF('P5'!J19="","",'P5'!J19)</f>
        <v>Hitra VK</v>
      </c>
      <c r="H24" s="119">
        <f>IF('P5'!Q19="","",'P5'!Q19)</f>
        <v>69</v>
      </c>
      <c r="I24" s="119">
        <f>IF('P5'!R19="","",'P5'!R19)</f>
        <v>90</v>
      </c>
      <c r="J24" s="120">
        <f>IF('P5'!V19="","",'P5'!V19)</f>
        <v>7.17</v>
      </c>
      <c r="K24" s="120">
        <f>IF('P5'!W19="","",'P5'!W19)</f>
        <v>11.12</v>
      </c>
      <c r="L24" s="120">
        <f>IF('P5'!X19="","",'P5'!X19)</f>
        <v>7.12</v>
      </c>
      <c r="M24" s="120">
        <f>IF('P5'!AE19&gt;34,'P5'!Z19,'P5'!Z20)</f>
        <v>708.29057011786222</v>
      </c>
    </row>
    <row r="25" spans="1:13" ht="16">
      <c r="A25" s="119">
        <v>3</v>
      </c>
      <c r="B25" s="120">
        <f>IF('P5'!D9="","",'P5'!D9)</f>
        <v>53.58</v>
      </c>
      <c r="C25" s="121" t="str">
        <f>IF('P5'!E9="","",'P5'!E9)</f>
        <v>SK</v>
      </c>
      <c r="D25" s="121" t="str">
        <f>IF('P5'!F9="","",'P5'!F9)</f>
        <v>19-23</v>
      </c>
      <c r="E25" s="122">
        <f>IF('P5'!G9="","",'P5'!G9)</f>
        <v>36561</v>
      </c>
      <c r="F25" s="123" t="str">
        <f>IF('P5'!I9="","",'P5'!I9)</f>
        <v>Tiril Boge</v>
      </c>
      <c r="G25" s="123" t="str">
        <f>IF('P5'!J9="","",'P5'!J9)</f>
        <v>AK Bjørgvin</v>
      </c>
      <c r="H25" s="119">
        <f>IF('P5'!Q9="","",'P5'!Q9)</f>
        <v>60</v>
      </c>
      <c r="I25" s="119">
        <f>IF('P5'!R9="","",'P5'!R9)</f>
        <v>78</v>
      </c>
      <c r="J25" s="120">
        <f>IF('P5'!V9="","",'P5'!V9)</f>
        <v>7.89</v>
      </c>
      <c r="K25" s="120">
        <f>IF('P5'!W9="","",'P5'!W9)</f>
        <v>10.97</v>
      </c>
      <c r="L25" s="120">
        <f>IF('P5'!X9="","",'P5'!X9)</f>
        <v>6.89</v>
      </c>
      <c r="M25" s="120">
        <f>IF('P5'!AE9&gt;34,'P5'!Z9,'P5'!Z10)</f>
        <v>708.07291093597166</v>
      </c>
    </row>
    <row r="26" spans="1:13" ht="16">
      <c r="A26" s="119">
        <v>4</v>
      </c>
      <c r="B26" s="120">
        <f>IF('P5'!D25="","",'P5'!D25)</f>
        <v>75.56</v>
      </c>
      <c r="C26" s="121" t="str">
        <f>IF('P5'!E25="","",'P5'!E25)</f>
        <v>JK</v>
      </c>
      <c r="D26" s="121" t="str">
        <f>IF('P5'!F25="","",'P5'!F25)</f>
        <v>19-23</v>
      </c>
      <c r="E26" s="122">
        <f>IF('P5'!G25="","",'P5'!G25)</f>
        <v>38060</v>
      </c>
      <c r="F26" s="123" t="str">
        <f>IF('P5'!I25="","",'P5'!I25)</f>
        <v>Tine Rognaldsen Pedersen</v>
      </c>
      <c r="G26" s="123" t="str">
        <f>IF('P5'!J25="","",'P5'!J25)</f>
        <v>Tambarskjelvar IL</v>
      </c>
      <c r="H26" s="119">
        <f>IF('P5'!Q25="","",'P5'!Q25)</f>
        <v>80</v>
      </c>
      <c r="I26" s="119">
        <f>IF('P5'!R25="","",'P5'!R25)</f>
        <v>104</v>
      </c>
      <c r="J26" s="120">
        <f>IF('P5'!V25="","",'P5'!V25)</f>
        <v>6.77</v>
      </c>
      <c r="K26" s="120">
        <f>IF('P5'!W25="","",'P5'!W25)</f>
        <v>11.91</v>
      </c>
      <c r="L26" s="120">
        <f>IF('P5'!X25="","",'P5'!X25)</f>
        <v>7.18</v>
      </c>
      <c r="M26" s="120">
        <f>IF('P5'!AE25&gt;34,'P5'!Z25,'P5'!Z26)</f>
        <v>667.02732594038775</v>
      </c>
    </row>
    <row r="27" spans="1:13" ht="16">
      <c r="A27" s="119">
        <v>5</v>
      </c>
      <c r="B27" s="120">
        <f>IF('P5'!D21="","",'P5'!D21)</f>
        <v>71.8</v>
      </c>
      <c r="C27" s="121" t="str">
        <f>IF('P5'!E21="","",'P5'!E21)</f>
        <v>SK</v>
      </c>
      <c r="D27" s="121" t="str">
        <f>IF('P5'!F21="","",'P5'!F21)</f>
        <v>19-23</v>
      </c>
      <c r="E27" s="122">
        <f>IF('P5'!G21="","",'P5'!G21)</f>
        <v>36829</v>
      </c>
      <c r="F27" s="123" t="str">
        <f>IF('P5'!I21="","",'P5'!I21)</f>
        <v>Vilde Elisabeth Davidsen</v>
      </c>
      <c r="G27" s="123" t="str">
        <f>IF('P5'!J21="","",'P5'!J21)</f>
        <v>Nidelv IL</v>
      </c>
      <c r="H27" s="119">
        <f>IF('P5'!Q21="","",'P5'!Q21)</f>
        <v>62</v>
      </c>
      <c r="I27" s="119">
        <f>IF('P5'!R21="","",'P5'!R21)</f>
        <v>83</v>
      </c>
      <c r="J27" s="120">
        <f>IF('P5'!V21="","",'P5'!V21)</f>
        <v>6.65</v>
      </c>
      <c r="K27" s="120">
        <f>IF('P5'!W21="","",'P5'!W21)</f>
        <v>11.1</v>
      </c>
      <c r="L27" s="120">
        <f>IF('P5'!X21="","",'P5'!X21)</f>
        <v>7.2</v>
      </c>
      <c r="M27" s="120">
        <f>IF('P5'!AE21&gt;34,'P5'!Z21,'P5'!Z22)</f>
        <v>608.3085366977009</v>
      </c>
    </row>
    <row r="28" spans="1:13" ht="16">
      <c r="A28" s="119">
        <v>6</v>
      </c>
      <c r="B28" s="120">
        <f>IF('P5'!D11="","",'P5'!D11)</f>
        <v>75.62</v>
      </c>
      <c r="C28" s="121" t="str">
        <f>IF('P5'!E11="","",'P5'!E11)</f>
        <v>JK</v>
      </c>
      <c r="D28" s="121" t="str">
        <f>IF('P5'!F11="","",'P5'!F11)</f>
        <v>19-23</v>
      </c>
      <c r="E28" s="122">
        <f>IF('P5'!G11="","",'P5'!G11)</f>
        <v>38134</v>
      </c>
      <c r="F28" s="123" t="str">
        <f>IF('P5'!I11="","",'P5'!I11)</f>
        <v>Laila Therese K. Bjørnarheim</v>
      </c>
      <c r="G28" s="123" t="str">
        <f>IF('P5'!J11="","",'P5'!J11)</f>
        <v>Breimsbygda IL</v>
      </c>
      <c r="H28" s="119">
        <f>IF('P5'!Q11="","",'P5'!Q11)</f>
        <v>77</v>
      </c>
      <c r="I28" s="119">
        <f>IF('P5'!R11="","",'P5'!R11)</f>
        <v>96</v>
      </c>
      <c r="J28" s="120">
        <f>IF('P5'!V11="","",'P5'!V11)</f>
        <v>6.45</v>
      </c>
      <c r="K28" s="120">
        <f>IF('P5'!W11="","",'P5'!W11)</f>
        <v>10.17</v>
      </c>
      <c r="L28" s="120">
        <f>IF('P5'!X11="","",'P5'!X11)</f>
        <v>7.51</v>
      </c>
      <c r="M28" s="120">
        <f>IF('P5'!AE11&gt;34,'P5'!Z11,'P5'!Z12)</f>
        <v>605.8099503865285</v>
      </c>
    </row>
    <row r="29" spans="1:13" ht="16">
      <c r="A29" s="119">
        <v>7</v>
      </c>
      <c r="B29" s="120">
        <f>IF('P5'!D17="","",'P5'!D17)</f>
        <v>77.08</v>
      </c>
      <c r="C29" s="121" t="str">
        <f>IF('P5'!E17="","",'P5'!E17)</f>
        <v>JK</v>
      </c>
      <c r="D29" s="121" t="str">
        <f>IF('P5'!F17="","",'P5'!F17)</f>
        <v>19-23</v>
      </c>
      <c r="E29" s="122">
        <f>IF('P5'!G17="","",'P5'!G17)</f>
        <v>37966</v>
      </c>
      <c r="F29" s="123" t="str">
        <f>IF('P5'!I17="","",'P5'!I17)</f>
        <v>Louisa Hjelmås</v>
      </c>
      <c r="G29" s="123" t="str">
        <f>IF('P5'!J17="","",'P5'!J17)</f>
        <v>Gjøvik AK</v>
      </c>
      <c r="H29" s="119">
        <f>IF('P5'!Q17="","",'P5'!Q17)</f>
        <v>74</v>
      </c>
      <c r="I29" s="119">
        <f>IF('P5'!R17="","",'P5'!R17)</f>
        <v>87</v>
      </c>
      <c r="J29" s="120">
        <f>IF('P5'!V17="","",'P5'!V17)</f>
        <v>6.32</v>
      </c>
      <c r="K29" s="120">
        <f>IF('P5'!W17="","",'P5'!W17)</f>
        <v>7.94</v>
      </c>
      <c r="L29" s="120">
        <f>IF('P5'!X17="","",'P5'!X17)</f>
        <v>7.68</v>
      </c>
      <c r="M29" s="120">
        <f>IF('P5'!AE17&gt;34,'P5'!Z17,'P5'!Z18)</f>
        <v>549.42051703267759</v>
      </c>
    </row>
    <row r="30" spans="1:13" ht="16">
      <c r="A30" s="119">
        <v>8</v>
      </c>
      <c r="B30" s="120">
        <f>IF('P5'!D23="","",'P5'!D23)</f>
        <v>75.180000000000007</v>
      </c>
      <c r="C30" s="121" t="str">
        <f>IF('P5'!E23="","",'P5'!E23)</f>
        <v>JK</v>
      </c>
      <c r="D30" s="121" t="str">
        <f>IF('P5'!F23="","",'P5'!F23)</f>
        <v>19-23</v>
      </c>
      <c r="E30" s="122">
        <f>IF('P5'!G23="","",'P5'!G23)</f>
        <v>38072</v>
      </c>
      <c r="F30" s="123" t="str">
        <f>IF('P5'!I23="","",'P5'!I23)</f>
        <v>Marthe A. Walseth</v>
      </c>
      <c r="G30" s="123" t="str">
        <f>IF('P5'!J23="","",'P5'!J23)</f>
        <v>Nidelv IL</v>
      </c>
      <c r="H30" s="119">
        <f>IF('P5'!Q23="","",'P5'!Q23)</f>
        <v>55</v>
      </c>
      <c r="I30" s="119">
        <f>IF('P5'!R23="","",'P5'!R23)</f>
        <v>70</v>
      </c>
      <c r="J30" s="120">
        <f>IF('P5'!V23="","",'P5'!V23)</f>
        <v>6.32</v>
      </c>
      <c r="K30" s="120">
        <f>IF('P5'!W23="","",'P5'!W23)</f>
        <v>9.83</v>
      </c>
      <c r="L30" s="120">
        <f>IF('P5'!X23="","",'P5'!X23)</f>
        <v>7.57</v>
      </c>
      <c r="M30" s="120">
        <f>IF('P5'!AE23&gt;34,'P5'!Z23,'P5'!Z24)</f>
        <v>531.25997890237704</v>
      </c>
    </row>
    <row r="31" spans="1:13" ht="16">
      <c r="A31" s="119">
        <v>9</v>
      </c>
      <c r="B31" s="120">
        <f>IF('P5'!D15="","",'P5'!D15)</f>
        <v>80.62</v>
      </c>
      <c r="C31" s="121" t="str">
        <f>IF('P5'!E15="","",'P5'!E15)</f>
        <v>SK</v>
      </c>
      <c r="D31" s="121" t="str">
        <f>IF('P5'!F15="","",'P5'!F15)</f>
        <v>19-23</v>
      </c>
      <c r="E31" s="122">
        <f>IF('P5'!G15="","",'P5'!G15)</f>
        <v>37069</v>
      </c>
      <c r="F31" s="123" t="str">
        <f>IF('P5'!I15="","",'P5'!I15)</f>
        <v>Anna Wiik</v>
      </c>
      <c r="G31" s="123" t="str">
        <f>IF('P5'!J15="","",'P5'!J15)</f>
        <v>Breimsbygda IL</v>
      </c>
      <c r="H31" s="119">
        <f>IF('P5'!Q15="","",'P5'!Q15)</f>
        <v>46</v>
      </c>
      <c r="I31" s="119">
        <f>IF('P5'!R15="","",'P5'!R15)</f>
        <v>63</v>
      </c>
      <c r="J31" s="120">
        <f>IF('P5'!V15="","",'P5'!V15)</f>
        <v>6.71</v>
      </c>
      <c r="K31" s="120">
        <f>IF('P5'!W15="","",'P5'!W15)</f>
        <v>10.86</v>
      </c>
      <c r="L31" s="120">
        <f>IF('P5'!X15="","",'P5'!X15)</f>
        <v>7.55</v>
      </c>
      <c r="M31" s="120">
        <f>IF('P5'!AE15&gt;34,'P5'!Z15,'P5'!Z16)</f>
        <v>519.21331792719104</v>
      </c>
    </row>
    <row r="32" spans="1:13" ht="16">
      <c r="A32" s="119">
        <v>10</v>
      </c>
      <c r="B32" s="120">
        <f>IF('P5'!D27="","",'P5'!D27)</f>
        <v>62.9</v>
      </c>
      <c r="C32" s="121" t="str">
        <f>IF('P5'!E27="","",'P5'!E27)</f>
        <v>SK</v>
      </c>
      <c r="D32" s="121" t="str">
        <f>IF('P5'!F27="","",'P5'!F27)</f>
        <v>19-23</v>
      </c>
      <c r="E32" s="122">
        <f>IF('P5'!G27="","",'P5'!G27)</f>
        <v>36909</v>
      </c>
      <c r="F32" s="123" t="str">
        <f>IF('P5'!I27="","",'P5'!I27)</f>
        <v>Hanna Økland</v>
      </c>
      <c r="G32" s="123" t="str">
        <f>IF('P5'!J27="","",'P5'!J27)</f>
        <v>Trondheim AK</v>
      </c>
      <c r="H32" s="119">
        <f>IF('P5'!Q27="","",'P5'!Q27)</f>
        <v>50</v>
      </c>
      <c r="I32" s="119">
        <f>IF('P5'!R27="","",'P5'!R27)</f>
        <v>62</v>
      </c>
      <c r="J32" s="120">
        <f>IF('P5'!V27="","",'P5'!V27)</f>
        <v>6.01</v>
      </c>
      <c r="K32" s="120">
        <f>IF('P5'!W27="","",'P5'!W27)</f>
        <v>8.5500000000000007</v>
      </c>
      <c r="L32" s="120">
        <f>IF('P5'!X27="","",'P5'!X27)</f>
        <v>7.83</v>
      </c>
      <c r="M32" s="120">
        <f>IF('P5'!AE27&gt;34,'P5'!Z27,'P5'!Z28)</f>
        <v>507.93979548808386</v>
      </c>
    </row>
    <row r="33" spans="1:13" ht="14">
      <c r="A33" s="124"/>
      <c r="B33" s="126"/>
      <c r="C33" s="126"/>
      <c r="D33" s="126"/>
      <c r="E33" s="127"/>
      <c r="F33" s="126"/>
      <c r="G33" s="126"/>
      <c r="H33" s="124"/>
      <c r="I33" s="124"/>
      <c r="J33" s="126"/>
      <c r="K33" s="126"/>
      <c r="L33" s="126"/>
      <c r="M33" s="126"/>
    </row>
    <row r="34" spans="1:13" ht="16">
      <c r="A34" s="119">
        <v>1</v>
      </c>
      <c r="B34" s="120">
        <f>IF('P7'!D9="","",'P7'!D9)</f>
        <v>52.2</v>
      </c>
      <c r="C34" s="121" t="str">
        <f>IF('P7'!E9="","",'P7'!E9)</f>
        <v>SK</v>
      </c>
      <c r="D34" s="121" t="str">
        <f>IF('P7'!F9="","",'P7'!F9)</f>
        <v>24-34</v>
      </c>
      <c r="E34" s="122">
        <f>IF('P7'!G9="","",'P7'!G9)</f>
        <v>34413</v>
      </c>
      <c r="F34" s="123" t="str">
        <f>IF('P7'!I9="","",'P7'!I9)</f>
        <v>Sarah O. H. Øvsthus</v>
      </c>
      <c r="G34" s="123" t="str">
        <f>IF('P7'!J9="","",'P7'!J9)</f>
        <v>AK Bjørgvin</v>
      </c>
      <c r="H34" s="119">
        <f>IF('P7'!Q9="","",'P7'!Q9)</f>
        <v>76</v>
      </c>
      <c r="I34" s="119">
        <f>IF('P7'!R9="","",'P7'!R9)</f>
        <v>97</v>
      </c>
      <c r="J34" s="120">
        <f>IF('P7'!V9="","",'P7'!V9)</f>
        <v>7.81</v>
      </c>
      <c r="K34" s="120">
        <f>IF('P7'!W9="","",'P7'!W9)</f>
        <v>12.53</v>
      </c>
      <c r="L34" s="120">
        <f>IF('P7'!X9="","",'P7'!X9)</f>
        <v>6.6</v>
      </c>
      <c r="M34" s="120">
        <f>IF('P7'!AE9&gt;34,'P7'!Z9,'P7'!Z10)</f>
        <v>816.42009414564041</v>
      </c>
    </row>
    <row r="35" spans="1:13" ht="16">
      <c r="A35" s="119">
        <v>2</v>
      </c>
      <c r="B35" s="120">
        <f>IF('P7'!D17="","",'P7'!D17)</f>
        <v>56.5</v>
      </c>
      <c r="C35" s="121" t="str">
        <f>IF('P7'!E17="","",'P7'!E17)</f>
        <v>SK</v>
      </c>
      <c r="D35" s="121" t="str">
        <f>IF('P7'!F17="","",'P7'!F17)</f>
        <v>24-34</v>
      </c>
      <c r="E35" s="122">
        <f>IF('P7'!G17="","",'P7'!G17)</f>
        <v>35320</v>
      </c>
      <c r="F35" s="123" t="str">
        <f>IF('P7'!I17="","",'P7'!I17)</f>
        <v>Rebecca Tao Jacobsen</v>
      </c>
      <c r="G35" s="123" t="str">
        <f>IF('P7'!J17="","",'P7'!J17)</f>
        <v>Larvik AK</v>
      </c>
      <c r="H35" s="119">
        <f>IF('P7'!Q17="","",'P7'!Q17)</f>
        <v>80</v>
      </c>
      <c r="I35" s="119">
        <f>IF('P7'!R17="","",'P7'!R17)</f>
        <v>106</v>
      </c>
      <c r="J35" s="120">
        <f>IF('P7'!V17="","",'P7'!V17)</f>
        <v>7.34</v>
      </c>
      <c r="K35" s="120">
        <f>IF('P7'!W17="","",'P7'!W17)</f>
        <v>10.43</v>
      </c>
      <c r="L35" s="120">
        <f>IF('P7'!X17="","",'P7'!X17)</f>
        <v>6.78</v>
      </c>
      <c r="M35" s="120">
        <f>IF('P7'!AE17&gt;34,'P7'!Z17,'P7'!Z18)</f>
        <v>757.09449088270458</v>
      </c>
    </row>
    <row r="36" spans="1:13" ht="16">
      <c r="A36" s="119">
        <v>3</v>
      </c>
      <c r="B36" s="120">
        <f>IF('P7'!D27="","",'P7'!D27)</f>
        <v>82.96</v>
      </c>
      <c r="C36" s="121" t="str">
        <f>IF('P7'!E27="","",'P7'!E27)</f>
        <v>SK</v>
      </c>
      <c r="D36" s="121" t="str">
        <f>IF('P7'!F27="","",'P7'!F27)</f>
        <v>24-34</v>
      </c>
      <c r="E36" s="122">
        <f>IF('P7'!G27="","",'P7'!G27)</f>
        <v>33918</v>
      </c>
      <c r="F36" s="123" t="str">
        <f>IF('P7'!I27="","",'P7'!I27)</f>
        <v>Lone E. H. Kalland</v>
      </c>
      <c r="G36" s="123" t="str">
        <f>IF('P7'!J27="","",'P7'!J27)</f>
        <v>Tambarskjelvar IL</v>
      </c>
      <c r="H36" s="119">
        <f>IF('P7'!Q27="","",'P7'!Q27)</f>
        <v>83</v>
      </c>
      <c r="I36" s="119">
        <f>IF('P7'!R27="","",'P7'!R27)</f>
        <v>112</v>
      </c>
      <c r="J36" s="120">
        <f>IF('P7'!V27="","",'P7'!V27)</f>
        <v>7.1</v>
      </c>
      <c r="K36" s="120">
        <f>IF('P7'!W27="","",'P7'!W27)</f>
        <v>10.18</v>
      </c>
      <c r="L36" s="120">
        <f>IF('P7'!X27="","",'P7'!X27)</f>
        <v>7.59</v>
      </c>
      <c r="M36" s="120">
        <f>IF('P7'!AE27&gt;34,'P7'!Z27,'P7'!Z28)</f>
        <v>632.06173495787516</v>
      </c>
    </row>
    <row r="37" spans="1:13" ht="16">
      <c r="A37" s="119">
        <v>4</v>
      </c>
      <c r="B37" s="120">
        <f>IF('P7'!D11="","",'P7'!D11)</f>
        <v>66.540000000000006</v>
      </c>
      <c r="C37" s="121" t="str">
        <f>IF('P7'!E11="","",'P7'!E11)</f>
        <v>SK</v>
      </c>
      <c r="D37" s="121" t="str">
        <f>IF('P7'!F11="","",'P7'!F11)</f>
        <v>24-34</v>
      </c>
      <c r="E37" s="122">
        <f>IF('P7'!G11="","",'P7'!G11)</f>
        <v>33707</v>
      </c>
      <c r="F37" s="123" t="str">
        <f>IF('P7'!I11="","",'P7'!I11)</f>
        <v xml:space="preserve">Caroline Røsbø </v>
      </c>
      <c r="G37" s="123" t="str">
        <f>IF('P7'!J11="","",'P7'!J11)</f>
        <v>AK Bjørgvin</v>
      </c>
      <c r="H37" s="119">
        <f>IF('P7'!Q11="","",'P7'!Q11)</f>
        <v>61</v>
      </c>
      <c r="I37" s="119">
        <f>IF('P7'!R11="","",'P7'!R11)</f>
        <v>77</v>
      </c>
      <c r="J37" s="120">
        <f>IF('P7'!V11="","",'P7'!V11)</f>
        <v>6.64</v>
      </c>
      <c r="K37" s="120">
        <f>IF('P7'!W11="","",'P7'!W11)</f>
        <v>11.78</v>
      </c>
      <c r="L37" s="120">
        <f>IF('P7'!X11="","",'P7'!X11)</f>
        <v>7.48</v>
      </c>
      <c r="M37" s="120">
        <f>IF('P7'!AE11&gt;34,'P7'!Z11,'P7'!Z12)</f>
        <v>611.79004041930261</v>
      </c>
    </row>
    <row r="38" spans="1:13" ht="16">
      <c r="A38" s="119">
        <v>5</v>
      </c>
      <c r="B38" s="120">
        <f>IF('P7'!D15="","",'P7'!D15)</f>
        <v>74.72</v>
      </c>
      <c r="C38" s="121" t="str">
        <f>IF('P7'!E15="","",'P7'!E15)</f>
        <v>SK</v>
      </c>
      <c r="D38" s="121" t="str">
        <f>IF('P7'!F15="","",'P7'!F15)</f>
        <v>24-34</v>
      </c>
      <c r="E38" s="122">
        <f>IF('P7'!G15="","",'P7'!G15)</f>
        <v>35145</v>
      </c>
      <c r="F38" s="123" t="str">
        <f>IF('P7'!I15="","",'P7'!I15)</f>
        <v>Kaia Arnøy Høyheim</v>
      </c>
      <c r="G38" s="123" t="str">
        <f>IF('P7'!J15="","",'P7'!J15)</f>
        <v>Bryggen AK</v>
      </c>
      <c r="H38" s="119">
        <f>IF('P7'!Q15="","",'P7'!Q15)</f>
        <v>57</v>
      </c>
      <c r="I38" s="119">
        <f>IF('P7'!R15="","",'P7'!R15)</f>
        <v>78</v>
      </c>
      <c r="J38" s="120">
        <f>IF('P7'!V15="","",'P7'!V15)</f>
        <v>6.7</v>
      </c>
      <c r="K38" s="120">
        <f>IF('P7'!W15="","",'P7'!W15)</f>
        <v>10.89</v>
      </c>
      <c r="L38" s="120">
        <f>IF('P7'!X15="","",'P7'!X15)</f>
        <v>7.68</v>
      </c>
      <c r="M38" s="120">
        <f>IF('P7'!AE15&gt;34,'P7'!Z15,'P7'!Z16)</f>
        <v>564.30298802300285</v>
      </c>
    </row>
    <row r="39" spans="1:13" ht="16">
      <c r="A39" s="119">
        <v>6</v>
      </c>
      <c r="B39" s="120">
        <f>IF('P7'!D25="","",'P7'!D25)</f>
        <v>66.459999999999994</v>
      </c>
      <c r="C39" s="121" t="str">
        <f>IF('P7'!E25="","",'P7'!E25)</f>
        <v>SK</v>
      </c>
      <c r="D39" s="121" t="str">
        <f>IF('P7'!F25="","",'P7'!F25)</f>
        <v>24-34</v>
      </c>
      <c r="E39" s="122">
        <f>IF('P7'!G25="","",'P7'!G25)</f>
        <v>34343</v>
      </c>
      <c r="F39" s="123" t="str">
        <f>IF('P7'!I25="","",'P7'!I25)</f>
        <v>Julie Alexandra Klæboe</v>
      </c>
      <c r="G39" s="123" t="str">
        <f>IF('P7'!J25="","",'P7'!J25)</f>
        <v>Trondheim AK</v>
      </c>
      <c r="H39" s="119">
        <f>IF('P7'!Q25="","",'P7'!Q25)</f>
        <v>60</v>
      </c>
      <c r="I39" s="119">
        <f>IF('P7'!R25="","",'P7'!R25)</f>
        <v>76</v>
      </c>
      <c r="J39" s="120">
        <f>IF('P7'!V25="","",'P7'!V25)</f>
        <v>5.86</v>
      </c>
      <c r="K39" s="120">
        <f>IF('P7'!W25="","",'P7'!W25)</f>
        <v>9.1</v>
      </c>
      <c r="L39" s="120">
        <f>IF('P7'!X25="","",'P7'!X25)</f>
        <v>8.01</v>
      </c>
      <c r="M39" s="120">
        <f>IF('P7'!AE25&gt;34,'P7'!Z25,'P7'!Z26)</f>
        <v>531.04916938855047</v>
      </c>
    </row>
    <row r="40" spans="1:13" ht="16">
      <c r="A40" s="119">
        <v>7</v>
      </c>
      <c r="B40" s="120">
        <f>IF('P7'!D13="","",'P7'!D13)</f>
        <v>77.099999999999994</v>
      </c>
      <c r="C40" s="121" t="str">
        <f>IF('P7'!E13="","",'P7'!E13)</f>
        <v>SK</v>
      </c>
      <c r="D40" s="121" t="str">
        <f>IF('P7'!F13="","",'P7'!F13)</f>
        <v>24-34</v>
      </c>
      <c r="E40" s="122">
        <f>IF('P7'!G13="","",'P7'!G13)</f>
        <v>34769</v>
      </c>
      <c r="F40" s="123" t="str">
        <f>IF('P7'!I13="","",'P7'!I13)</f>
        <v xml:space="preserve">Maren Grøndahl </v>
      </c>
      <c r="G40" s="123" t="str">
        <f>IF('P7'!J13="","",'P7'!J13)</f>
        <v>Bryggen AK</v>
      </c>
      <c r="H40" s="119">
        <f>IF('P7'!Q13="","",'P7'!Q13)</f>
        <v>65</v>
      </c>
      <c r="I40" s="119">
        <f>IF('P7'!R13="","",'P7'!R13)</f>
        <v>79</v>
      </c>
      <c r="J40" s="120">
        <f>IF('P7'!V13="","",'P7'!V13)</f>
        <v>5.74</v>
      </c>
      <c r="K40" s="120">
        <f>IF('P7'!W13="","",'P7'!W13)</f>
        <v>9.4</v>
      </c>
      <c r="L40" s="120">
        <f>IF('P7'!X13="","",'P7'!X13)</f>
        <v>7.76</v>
      </c>
      <c r="M40" s="120">
        <f>IF('P7'!AE13&gt;34,'P7'!Z13,'P7'!Z14)</f>
        <v>528.82019594619157</v>
      </c>
    </row>
    <row r="41" spans="1:13" ht="16">
      <c r="A41" s="119">
        <v>8</v>
      </c>
      <c r="B41" s="120">
        <f>IF('P7'!D23="","",'P7'!D23)</f>
        <v>79.599999999999994</v>
      </c>
      <c r="C41" s="121" t="str">
        <f>IF('P7'!E23="","",'P7'!E23)</f>
        <v>SK</v>
      </c>
      <c r="D41" s="121" t="str">
        <f>IF('P7'!F23="","",'P7'!F23)</f>
        <v>24-34</v>
      </c>
      <c r="E41" s="122">
        <f>IF('P7'!G23="","",'P7'!G23)</f>
        <v>34566</v>
      </c>
      <c r="F41" s="123" t="str">
        <f>IF('P7'!I23="","",'P7'!I23)</f>
        <v>Sarah Mari Sande</v>
      </c>
      <c r="G41" s="123" t="str">
        <f>IF('P7'!J23="","",'P7'!J23)</f>
        <v>Trondheim AK</v>
      </c>
      <c r="H41" s="119">
        <f>IF('P7'!Q23="","",'P7'!Q23)</f>
        <v>57</v>
      </c>
      <c r="I41" s="119">
        <f>IF('P7'!R23="","",'P7'!R23)</f>
        <v>73</v>
      </c>
      <c r="J41" s="120">
        <f>IF('P7'!V23="","",'P7'!V23)</f>
        <v>5.41</v>
      </c>
      <c r="K41" s="120">
        <f>IF('P7'!W23="","",'P7'!W23)</f>
        <v>7.81</v>
      </c>
      <c r="L41" s="120">
        <f>IF('P7'!X23="","",'P7'!X23)</f>
        <v>8.4600000000000009</v>
      </c>
      <c r="M41" s="120">
        <f>IF('P7'!AE23&gt;34,'P7'!Z23,'P7'!Z24)</f>
        <v>449.19013619218657</v>
      </c>
    </row>
    <row r="42" spans="1:13" ht="14">
      <c r="A42" s="124"/>
      <c r="B42" s="126"/>
      <c r="C42" s="126"/>
      <c r="D42" s="126"/>
      <c r="E42" s="127"/>
      <c r="F42" s="126"/>
      <c r="G42" s="126"/>
      <c r="H42" s="124"/>
      <c r="I42" s="124"/>
      <c r="J42" s="126"/>
      <c r="K42" s="126"/>
      <c r="L42" s="126"/>
      <c r="M42" s="126"/>
    </row>
    <row r="43" spans="1:13" ht="16">
      <c r="A43" s="119">
        <v>1</v>
      </c>
      <c r="B43" s="120">
        <f>IF('P7'!D31="","",'P7'!D31)</f>
        <v>67.66</v>
      </c>
      <c r="C43" s="121" t="str">
        <f>IF('P7'!E31="","",'P7'!E31)</f>
        <v>K35</v>
      </c>
      <c r="D43" s="121">
        <f>IF('P7'!F31="","",'P7'!F31)</f>
        <v>35</v>
      </c>
      <c r="E43" s="122">
        <f>IF('P7'!G31="","",'P7'!G31)</f>
        <v>31365</v>
      </c>
      <c r="F43" s="123" t="str">
        <f>IF('P7'!I31="","",'P7'!I31)</f>
        <v>Marianne Hasfjord</v>
      </c>
      <c r="G43" s="123" t="str">
        <f>IF('P7'!J31="","",'P7'!J31)</f>
        <v>AK Bjørgvin</v>
      </c>
      <c r="H43" s="119">
        <f>IF('P7'!Q31="","",'P7'!Q31)</f>
        <v>65</v>
      </c>
      <c r="I43" s="119">
        <f>IF('P7'!R31="","",'P7'!R31)</f>
        <v>81</v>
      </c>
      <c r="J43" s="120">
        <f>IF('P7'!V31="","",'P7'!V31)</f>
        <v>6.6</v>
      </c>
      <c r="K43" s="120">
        <f>IF('P7'!W31="","",'P7'!W31)</f>
        <v>12.21</v>
      </c>
      <c r="L43" s="120">
        <f>IF('P7'!X31="","",'P7'!X31)</f>
        <v>7.33</v>
      </c>
      <c r="M43" s="120">
        <f>IF('P7'!AE31&gt;34,'P7'!Z31,'P7'!Z32)</f>
        <v>698.54169470432294</v>
      </c>
    </row>
    <row r="44" spans="1:13" ht="16">
      <c r="A44" s="119">
        <v>2</v>
      </c>
      <c r="B44" s="120">
        <f>IF('P7'!D29="","",'P7'!D29)</f>
        <v>80.3</v>
      </c>
      <c r="C44" s="121" t="str">
        <f>IF('P7'!E29="","",'P7'!E29)</f>
        <v>K35</v>
      </c>
      <c r="D44" s="121">
        <f>IF('P7'!F29="","",'P7'!F29)</f>
        <v>35</v>
      </c>
      <c r="E44" s="122">
        <f>IF('P7'!G29="","",'P7'!G29)</f>
        <v>31888</v>
      </c>
      <c r="F44" s="123" t="str">
        <f>IF('P7'!I29="","",'P7'!I29)</f>
        <v>Elisabeth B. Settem</v>
      </c>
      <c r="G44" s="123" t="str">
        <f>IF('P7'!J29="","",'P7'!J29)</f>
        <v>Trondheim AK</v>
      </c>
      <c r="H44" s="119">
        <f>IF('P7'!Q29="","",'P7'!Q29)</f>
        <v>65</v>
      </c>
      <c r="I44" s="119">
        <f>IF('P7'!R29="","",'P7'!R29)</f>
        <v>81</v>
      </c>
      <c r="J44" s="120">
        <f>IF('P7'!V29="","",'P7'!V29)</f>
        <v>5.79</v>
      </c>
      <c r="K44" s="120">
        <f>IF('P7'!W29="","",'P7'!W29)</f>
        <v>9.94</v>
      </c>
      <c r="L44" s="120">
        <f>IF('P7'!X29="","",'P7'!X29)</f>
        <v>7.75</v>
      </c>
      <c r="M44" s="120">
        <f>IF('P7'!AE29&gt;34,'P7'!Z29,'P7'!Z30)</f>
        <v>577.70597735277238</v>
      </c>
    </row>
    <row r="45" spans="1:13" ht="16">
      <c r="A45" s="119">
        <v>3</v>
      </c>
      <c r="B45" s="120">
        <f>IF('P7'!D33="","",'P7'!D33)</f>
        <v>80.5</v>
      </c>
      <c r="C45" s="121" t="str">
        <f>IF('P7'!E33="","",'P7'!E33)</f>
        <v>K45</v>
      </c>
      <c r="D45" s="121">
        <f>IF('P7'!F33="","",'P7'!F33)</f>
        <v>35</v>
      </c>
      <c r="E45" s="122">
        <f>IF('P7'!G33="","",'P7'!G33)</f>
        <v>27503</v>
      </c>
      <c r="F45" s="123" t="str">
        <f>IF('P7'!I33="","",'P7'!I33)</f>
        <v>Monika Zakrzewska</v>
      </c>
      <c r="G45" s="123" t="str">
        <f>IF('P7'!J33="","",'P7'!J33)</f>
        <v>Tysvær VK</v>
      </c>
      <c r="H45" s="119">
        <f>IF('P7'!Q33="","",'P7'!Q33)</f>
        <v>44</v>
      </c>
      <c r="I45" s="119">
        <f>IF('P7'!R33="","",'P7'!R33)</f>
        <v>61</v>
      </c>
      <c r="J45" s="120">
        <f>IF('P7'!V33="","",'P7'!V33)</f>
        <v>4.8600000000000003</v>
      </c>
      <c r="K45" s="120">
        <f>IF('P7'!W33="","",'P7'!W33)</f>
        <v>9.92</v>
      </c>
      <c r="L45" s="120">
        <f>IF('P7'!X33="","",'P7'!X33)</f>
        <v>9.59</v>
      </c>
      <c r="M45" s="120">
        <f>IF('P7'!AE33&gt;34,'P7'!Z33,'P7'!Z34)</f>
        <v>495.77277472946776</v>
      </c>
    </row>
    <row r="46" spans="1:13" ht="14">
      <c r="A46" s="124"/>
      <c r="B46" s="126"/>
      <c r="C46" s="126"/>
      <c r="D46" s="126"/>
      <c r="E46" s="127"/>
      <c r="F46" s="126"/>
      <c r="G46" s="126"/>
      <c r="H46" s="124"/>
      <c r="I46" s="124"/>
      <c r="J46" s="126"/>
      <c r="K46" s="126"/>
      <c r="L46" s="126"/>
      <c r="M46" s="126"/>
    </row>
    <row r="47" spans="1:13" ht="20">
      <c r="A47" s="266" t="s">
        <v>224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8"/>
    </row>
    <row r="48" spans="1:13" ht="16">
      <c r="A48" s="119">
        <v>1</v>
      </c>
      <c r="B48" s="120">
        <f>IF('P1'!D25="","",'P1'!D25)</f>
        <v>70</v>
      </c>
      <c r="C48" s="121" t="str">
        <f>IF('P1'!E25="","",'P1'!E25)</f>
        <v>UM</v>
      </c>
      <c r="D48" s="121" t="str">
        <f>IF('P1'!F25="","",'P1'!F25)</f>
        <v>13-14</v>
      </c>
      <c r="E48" s="122">
        <f>IF('P1'!G25="","",'P1'!G25)</f>
        <v>40263</v>
      </c>
      <c r="F48" s="123" t="str">
        <f>IF('P1'!I25="","",'P1'!I25)</f>
        <v>Lyder Slagstad Aamot</v>
      </c>
      <c r="G48" s="123" t="str">
        <f>IF('P1'!J25="","",'P1'!J25)</f>
        <v>Tambarskjelvar IL</v>
      </c>
      <c r="H48" s="119">
        <f>IF('P1'!Q25="","",'P1'!Q25)</f>
        <v>39</v>
      </c>
      <c r="I48" s="119">
        <f>IF('P1'!R25="","",'P1'!R25)</f>
        <v>52</v>
      </c>
      <c r="J48" s="120">
        <f>IF('P1'!V25="","",'P1'!V25)</f>
        <v>6.12</v>
      </c>
      <c r="K48" s="120">
        <f>IF('P1'!W25="","",'P1'!W25)</f>
        <v>9.57</v>
      </c>
      <c r="L48" s="120">
        <f>IF('P1'!X25="","",'P1'!X25)</f>
        <v>7.31</v>
      </c>
      <c r="M48" s="120">
        <f>IF('P1'!AE25&gt;34,'P1'!Z25,'P1'!Z26)</f>
        <v>509.95254157251202</v>
      </c>
    </row>
    <row r="49" spans="1:13" ht="16">
      <c r="A49" s="119">
        <v>2</v>
      </c>
      <c r="B49" s="120">
        <f>IF('P1'!D21="","",'P1'!D21)</f>
        <v>53.76</v>
      </c>
      <c r="C49" s="121" t="str">
        <f>IF('P1'!E21="","",'P1'!E21)</f>
        <v>UM</v>
      </c>
      <c r="D49" s="121" t="str">
        <f>IF('P1'!F21="","",'P1'!F21)</f>
        <v>13-14</v>
      </c>
      <c r="E49" s="122">
        <f>IF('P1'!G21="","",'P1'!G21)</f>
        <v>40407</v>
      </c>
      <c r="F49" s="123" t="str">
        <f>IF('P1'!I21="","",'P1'!I21)</f>
        <v>Alexander Stormoen Bruun</v>
      </c>
      <c r="G49" s="123" t="str">
        <f>IF('P1'!J21="","",'P1'!J21)</f>
        <v>Nidelv IL</v>
      </c>
      <c r="H49" s="119">
        <f>IF('P1'!Q21="","",'P1'!Q21)</f>
        <v>27</v>
      </c>
      <c r="I49" s="119">
        <f>IF('P1'!R21="","",'P1'!R21)</f>
        <v>33</v>
      </c>
      <c r="J49" s="120">
        <f>IF('P1'!V21="","",'P1'!V21)</f>
        <v>5.51</v>
      </c>
      <c r="K49" s="120">
        <f>IF('P1'!W21="","",'P1'!W21)</f>
        <v>7.24</v>
      </c>
      <c r="L49" s="120">
        <f>IF('P1'!X21="","",'P1'!X21)</f>
        <v>7.98</v>
      </c>
      <c r="M49" s="120">
        <f>IF('P1'!AE21&gt;34,'P1'!Z21,'P1'!Z22)</f>
        <v>431.95419635776176</v>
      </c>
    </row>
    <row r="50" spans="1:13" ht="16">
      <c r="A50" s="119">
        <v>3</v>
      </c>
      <c r="B50" s="120">
        <f>IF('P1'!D29="","",'P1'!D29)</f>
        <v>120.3</v>
      </c>
      <c r="C50" s="121" t="str">
        <f>IF('P1'!E29="","",'P1'!E29)</f>
        <v>UM</v>
      </c>
      <c r="D50" s="121" t="str">
        <f>IF('P1'!F29="","",'P1'!F29)</f>
        <v>13-14</v>
      </c>
      <c r="E50" s="122">
        <f>IF('P1'!G29="","",'P1'!G29)</f>
        <v>39854</v>
      </c>
      <c r="F50" s="123" t="str">
        <f>IF('P1'!I29="","",'P1'!I29)</f>
        <v>Ove Berge Christiansen</v>
      </c>
      <c r="G50" s="123" t="str">
        <f>IF('P1'!J29="","",'P1'!J29)</f>
        <v>Tysvær VK</v>
      </c>
      <c r="H50" s="119">
        <f>IF('P1'!Q29="","",'P1'!Q29)</f>
        <v>60</v>
      </c>
      <c r="I50" s="119">
        <f>IF('P1'!R29="","",'P1'!R29)</f>
        <v>75</v>
      </c>
      <c r="J50" s="120">
        <f>IF('P1'!V29="","",'P1'!V29)</f>
        <v>4.55</v>
      </c>
      <c r="K50" s="120">
        <f>IF('P1'!W29="","",'P1'!W29)</f>
        <v>8.73</v>
      </c>
      <c r="L50" s="120">
        <f>IF('P1'!X29="","",'P1'!X29)</f>
        <v>8.17</v>
      </c>
      <c r="M50" s="120">
        <f>IF('P1'!AE29&gt;34,'P1'!Z29,'P1'!Z30)</f>
        <v>430.66417747097148</v>
      </c>
    </row>
    <row r="51" spans="1:13" ht="16">
      <c r="A51" s="124"/>
      <c r="B51" s="120" t="str">
        <f>IF('P1'!D54="","",'P1'!D54)</f>
        <v/>
      </c>
      <c r="C51" s="121" t="str">
        <f>IF('P1'!E54="","",'P1'!E54)</f>
        <v/>
      </c>
      <c r="D51" s="121" t="str">
        <f>IF('P1'!F54="","",'P1'!F54)</f>
        <v/>
      </c>
      <c r="E51" s="125" t="str">
        <f>IF('P1'!G54="","",'P1'!G54)</f>
        <v/>
      </c>
      <c r="F51" s="123" t="str">
        <f>IF('P1'!I54="","",'P1'!I54)</f>
        <v/>
      </c>
      <c r="G51" s="123" t="str">
        <f>IF('P1'!J54="","",'P1'!J54)</f>
        <v/>
      </c>
      <c r="H51" s="128"/>
      <c r="I51" s="128"/>
      <c r="J51" s="128"/>
      <c r="K51" s="128"/>
      <c r="L51" s="128"/>
      <c r="M51" s="128"/>
    </row>
    <row r="52" spans="1:13" ht="16">
      <c r="A52" s="119">
        <v>1</v>
      </c>
      <c r="B52" s="120">
        <f>IF('P3'!D19="","",'P3'!D19)</f>
        <v>62.6</v>
      </c>
      <c r="C52" s="121" t="str">
        <f>IF('P3'!E19="","",'P3'!E19)</f>
        <v>UM</v>
      </c>
      <c r="D52" s="121" t="str">
        <f>IF('P3'!F19="","",'P3'!F19)</f>
        <v>15-16</v>
      </c>
      <c r="E52" s="122">
        <f>IF('P3'!G19="","",'P3'!G19)</f>
        <v>39565</v>
      </c>
      <c r="F52" s="123" t="str">
        <f>IF('P3'!I19="","",'P3'!I19)</f>
        <v>Tomack Sand</v>
      </c>
      <c r="G52" s="123" t="str">
        <f>IF('P3'!J19="","",'P3'!J19)</f>
        <v>Hitra VK</v>
      </c>
      <c r="H52" s="119">
        <f>IF('P3'!Q19="","",'P3'!Q19)</f>
        <v>71</v>
      </c>
      <c r="I52" s="119">
        <f>IF('P3'!R19="","",'P3'!R19)</f>
        <v>90</v>
      </c>
      <c r="J52" s="120">
        <f>IF('P3'!V19="","",'P3'!V19)</f>
        <v>8.8699999999999992</v>
      </c>
      <c r="K52" s="120">
        <f>IF('P3'!W19="","",'P3'!W19)</f>
        <v>13.68</v>
      </c>
      <c r="L52" s="120">
        <f>IF('P3'!X19="","",'P3'!X19)</f>
        <v>6.53</v>
      </c>
      <c r="M52" s="120">
        <f>IF('P3'!AE19&gt;34,'P3'!Z19,'P3'!Z20)</f>
        <v>805.7773583000926</v>
      </c>
    </row>
    <row r="53" spans="1:13" ht="16">
      <c r="A53" s="119">
        <v>2</v>
      </c>
      <c r="B53" s="120">
        <f>IF('P3'!D9="","",'P3'!D9)</f>
        <v>83.8</v>
      </c>
      <c r="C53" s="121" t="str">
        <f>IF('P3'!E9="","",'P3'!E9)</f>
        <v>UM</v>
      </c>
      <c r="D53" s="121" t="str">
        <f>IF('P3'!F9="","",'P3'!F9)</f>
        <v>15-16</v>
      </c>
      <c r="E53" s="122">
        <f>IF('P3'!G9="","",'P3'!G9)</f>
        <v>39760</v>
      </c>
      <c r="F53" s="123" t="str">
        <f>IF('P3'!I9="","",'P3'!I9)</f>
        <v>Nikolai K. Aadland</v>
      </c>
      <c r="G53" s="123" t="str">
        <f>IF('P3'!J9="","",'P3'!J9)</f>
        <v>AK Bjørgvin</v>
      </c>
      <c r="H53" s="119">
        <f>IF('P3'!Q9="","",'P3'!Q9)</f>
        <v>98</v>
      </c>
      <c r="I53" s="119">
        <f>IF('P3'!R9="","",'P3'!R9)</f>
        <v>123</v>
      </c>
      <c r="J53" s="120">
        <f>IF('P3'!V9="","",'P3'!V9)</f>
        <v>7.66</v>
      </c>
      <c r="K53" s="120">
        <f>IF('P3'!W9="","",'P3'!W9)</f>
        <v>11.57</v>
      </c>
      <c r="L53" s="120">
        <f>IF('P3'!X9="","",'P3'!X9)</f>
        <v>6.93</v>
      </c>
      <c r="M53" s="120">
        <f>IF('P3'!AE9&gt;34,'P3'!Z9,'P3'!Z10)</f>
        <v>747.88621036793108</v>
      </c>
    </row>
    <row r="54" spans="1:13" ht="16">
      <c r="A54" s="119">
        <v>3</v>
      </c>
      <c r="B54" s="120">
        <f>IF('P3'!D25="","",'P3'!D25)</f>
        <v>73.5</v>
      </c>
      <c r="C54" s="121" t="str">
        <f>IF('P3'!E25="","",'P3'!E25)</f>
        <v>UM</v>
      </c>
      <c r="D54" s="121" t="str">
        <f>IF('P3'!F27="","",'P3'!F27)</f>
        <v>15-16</v>
      </c>
      <c r="E54" s="122">
        <f>IF('P3'!G27="","",'P3'!G27)</f>
        <v>39342</v>
      </c>
      <c r="F54" s="123" t="str">
        <f>IF('P3'!I27="","",'P3'!I27)</f>
        <v>Erik Orasmäe</v>
      </c>
      <c r="G54" s="123" t="str">
        <f>IF('P3'!J27="","",'P3'!J27)</f>
        <v>Tambarskjelvar IL</v>
      </c>
      <c r="H54" s="119">
        <f>IF('P3'!Q27="","",'P3'!Q27)</f>
        <v>64</v>
      </c>
      <c r="I54" s="119">
        <f>IF('P3'!R27="","",'P3'!R27)</f>
        <v>78</v>
      </c>
      <c r="J54" s="120">
        <f>IF('P3'!V27="","",'P3'!V27)</f>
        <v>7.74</v>
      </c>
      <c r="K54" s="120">
        <f>IF('P3'!W27="","",'P3'!W27)</f>
        <v>9.58</v>
      </c>
      <c r="L54" s="120">
        <f>IF('P3'!X27="","",'P3'!X27)</f>
        <v>6.66</v>
      </c>
      <c r="M54" s="120">
        <f>IF('P3'!AE27&gt;34,'P3'!Z27,'P3'!Z28)</f>
        <v>694.64541321383876</v>
      </c>
    </row>
    <row r="55" spans="1:13" ht="16">
      <c r="A55" s="119">
        <v>4</v>
      </c>
      <c r="B55" s="120">
        <f>IF('P3'!D25="","",'P3'!D25)</f>
        <v>73.5</v>
      </c>
      <c r="C55" s="121" t="str">
        <f>IF('P3'!E25="","",'P3'!E25)</f>
        <v>UM</v>
      </c>
      <c r="D55" s="121" t="str">
        <f>IF('P3'!F25="","",'P3'!F25)</f>
        <v>15-16</v>
      </c>
      <c r="E55" s="122">
        <f>IF('P3'!G25="","",'P3'!G25)</f>
        <v>39679</v>
      </c>
      <c r="F55" s="123" t="str">
        <f>IF('P3'!I25="","",'P3'!I25)</f>
        <v>Olai S. Aamot</v>
      </c>
      <c r="G55" s="123" t="str">
        <f>IF('P3'!J25="","",'P3'!J25)</f>
        <v>Tambarskjelvar IL</v>
      </c>
      <c r="H55" s="119">
        <f>IF('P3'!Q25="","",'P3'!Q25)</f>
        <v>67</v>
      </c>
      <c r="I55" s="119">
        <f>IF('P3'!R25="","",'P3'!R25)</f>
        <v>92</v>
      </c>
      <c r="J55" s="120">
        <f>IF('P3'!V25="","",'P3'!V25)</f>
        <v>8.1199999999999992</v>
      </c>
      <c r="K55" s="120">
        <f>IF('P3'!W25="","",'P3'!W25)</f>
        <v>10.99</v>
      </c>
      <c r="L55" s="120">
        <f>IF('P3'!X25="","",'P3'!X25)</f>
        <v>6.9</v>
      </c>
      <c r="M55" s="120">
        <f>IF('P3'!AE25&gt;34,'P3'!Z25,'P3'!Z26)</f>
        <v>690.06072638674789</v>
      </c>
    </row>
    <row r="56" spans="1:13" ht="16">
      <c r="A56" s="119">
        <v>5</v>
      </c>
      <c r="B56" s="120">
        <f>IF('P3'!D11="","",'P3'!D11)</f>
        <v>64.61</v>
      </c>
      <c r="C56" s="121" t="str">
        <f>IF('P3'!E11="","",'P3'!E11)</f>
        <v>UM</v>
      </c>
      <c r="D56" s="121" t="str">
        <f>IF('P3'!F11="","",'P3'!F11)</f>
        <v>15-16</v>
      </c>
      <c r="E56" s="122">
        <f>IF('P3'!G11="","",'P3'!G11)</f>
        <v>39417</v>
      </c>
      <c r="F56" s="123" t="str">
        <f>IF('P3'!I11="","",'P3'!I11)</f>
        <v>Noah Mathias R. Svanholm</v>
      </c>
      <c r="G56" s="123" t="str">
        <f>IF('P3'!J11="","",'P3'!J11)</f>
        <v>Gjøvik AK</v>
      </c>
      <c r="H56" s="119">
        <f>IF('P3'!Q11="","",'P3'!Q11)</f>
        <v>69</v>
      </c>
      <c r="I56" s="119">
        <f>IF('P3'!R11="","",'P3'!R11)</f>
        <v>85</v>
      </c>
      <c r="J56" s="120">
        <f>IF('P3'!V11="","",'P3'!V11)</f>
        <v>7.12</v>
      </c>
      <c r="K56" s="120">
        <f>IF('P3'!W11="","",'P3'!W11)</f>
        <v>10.43</v>
      </c>
      <c r="L56" s="120">
        <f>IF('P3'!X11="","",'P3'!X11)</f>
        <v>6.83</v>
      </c>
      <c r="M56" s="120">
        <f>IF('P3'!AE11&gt;34,'P3'!Z11,'P3'!Z12)</f>
        <v>688.32922739376045</v>
      </c>
    </row>
    <row r="57" spans="1:13" ht="16">
      <c r="A57" s="119">
        <v>6</v>
      </c>
      <c r="B57" s="120">
        <f>IF('P3'!D13="","",'P3'!D13)</f>
        <v>49.14</v>
      </c>
      <c r="C57" s="121" t="str">
        <f>IF('P3'!E13="","",'P3'!E13)</f>
        <v>UM</v>
      </c>
      <c r="D57" s="121" t="str">
        <f>IF('P3'!F13="","",'P3'!F13)</f>
        <v>15-16</v>
      </c>
      <c r="E57" s="122">
        <f>IF('P3'!G13="","",'P3'!G13)</f>
        <v>39674</v>
      </c>
      <c r="F57" s="123" t="str">
        <f>IF('P3'!I13="","",'P3'!I13)</f>
        <v>Roland Siska</v>
      </c>
      <c r="G57" s="123" t="str">
        <f>IF('P3'!J13="","",'P3'!J13)</f>
        <v>Hitra VK</v>
      </c>
      <c r="H57" s="119">
        <f>IF('P3'!Q13="","",'P3'!Q13)</f>
        <v>38</v>
      </c>
      <c r="I57" s="119">
        <f>IF('P3'!R13="","",'P3'!R13)</f>
        <v>61</v>
      </c>
      <c r="J57" s="120">
        <f>IF('P3'!V13="","",'P3'!V13)</f>
        <v>8.32</v>
      </c>
      <c r="K57" s="120">
        <f>IF('P3'!W13="","",'P3'!W13)</f>
        <v>8.4600000000000009</v>
      </c>
      <c r="L57" s="120">
        <f>IF('P3'!X13="","",'P3'!X13)</f>
        <v>6.67</v>
      </c>
      <c r="M57" s="120">
        <f>IF('P3'!AE13&gt;34,'P3'!Z13,'P3'!Z14)</f>
        <v>665.3854972375841</v>
      </c>
    </row>
    <row r="58" spans="1:13" ht="16">
      <c r="A58" s="119">
        <v>7</v>
      </c>
      <c r="B58" s="120">
        <f>IF('P3'!D17="","",'P3'!D17)</f>
        <v>70.5</v>
      </c>
      <c r="C58" s="121" t="str">
        <f>IF('P3'!E17="","",'P3'!E17)</f>
        <v>UM</v>
      </c>
      <c r="D58" s="121" t="str">
        <f>IF('P3'!F17="","",'P3'!F17)</f>
        <v>15-16</v>
      </c>
      <c r="E58" s="122">
        <f>IF('P3'!G17="","",'P3'!G17)</f>
        <v>39126</v>
      </c>
      <c r="F58" s="123" t="str">
        <f>IF('P3'!I17="","",'P3'!I17)</f>
        <v>René A. Rand Djupå</v>
      </c>
      <c r="G58" s="123" t="str">
        <f>IF('P3'!J17="","",'P3'!J17)</f>
        <v>Hitra VK</v>
      </c>
      <c r="H58" s="119">
        <f>IF('P3'!Q17="","",'P3'!Q17)</f>
        <v>70</v>
      </c>
      <c r="I58" s="119">
        <f>IF('P3'!R17="","",'P3'!R17)</f>
        <v>80</v>
      </c>
      <c r="J58" s="120">
        <f>IF('P3'!V17="","",'P3'!V17)</f>
        <v>8.25</v>
      </c>
      <c r="K58" s="120">
        <f>IF('P3'!W17="","",'P3'!W17)</f>
        <v>9.49</v>
      </c>
      <c r="L58" s="120">
        <f>IF('P3'!X17="","",'P3'!X17)</f>
        <v>7.16</v>
      </c>
      <c r="M58" s="120">
        <f>IF('P3'!AE17&gt;34,'P3'!Z17,'P3'!Z18)</f>
        <v>655.70326104276273</v>
      </c>
    </row>
    <row r="59" spans="1:13" ht="16">
      <c r="A59" s="119">
        <v>8</v>
      </c>
      <c r="B59" s="120">
        <f>IF('P3'!D29="","",'P3'!D29)</f>
        <v>70.5</v>
      </c>
      <c r="C59" s="121" t="str">
        <f>IF('P3'!E29="","",'P3'!E29)</f>
        <v>UM</v>
      </c>
      <c r="D59" s="121" t="str">
        <f>IF('P3'!F29="","",'P3'!F29)</f>
        <v>15-16</v>
      </c>
      <c r="E59" s="122">
        <f>IF('P3'!G29="","",'P3'!G29)</f>
        <v>39627</v>
      </c>
      <c r="F59" s="123" t="str">
        <f>IF('P3'!I29="","",'P3'!I29)</f>
        <v>William Kyvik</v>
      </c>
      <c r="G59" s="123" t="str">
        <f>IF('P3'!J29="","",'P3'!J29)</f>
        <v>Tysvær VK</v>
      </c>
      <c r="H59" s="119">
        <f>IF('P3'!Q29="","",'P3'!Q29)</f>
        <v>64</v>
      </c>
      <c r="I59" s="119">
        <f>IF('P3'!R29="","",'P3'!R29)</f>
        <v>82</v>
      </c>
      <c r="J59" s="120">
        <f>IF('P3'!V29="","",'P3'!V29)</f>
        <v>6.99</v>
      </c>
      <c r="K59" s="120">
        <f>IF('P3'!W29="","",'P3'!W29)</f>
        <v>8.31</v>
      </c>
      <c r="L59" s="120">
        <f>IF('P3'!X29="","",'P3'!X29)</f>
        <v>7.15</v>
      </c>
      <c r="M59" s="120">
        <f>IF('P3'!AE29&gt;34,'P3'!Z29,'P3'!Z30)</f>
        <v>607.63503960043784</v>
      </c>
    </row>
    <row r="60" spans="1:13" ht="16">
      <c r="A60" s="119">
        <v>9</v>
      </c>
      <c r="B60" s="120">
        <f>IF('P3'!D23="","",'P3'!D23)</f>
        <v>75.349999999999994</v>
      </c>
      <c r="C60" s="121" t="str">
        <f>IF('P3'!E23="","",'P3'!E23)</f>
        <v>UM</v>
      </c>
      <c r="D60" s="121" t="str">
        <f>IF('P3'!F23="","",'P3'!F23)</f>
        <v>15-16</v>
      </c>
      <c r="E60" s="122">
        <f>IF('P3'!G23="","",'P3'!G23)</f>
        <v>39541</v>
      </c>
      <c r="F60" s="123" t="str">
        <f>IF('P3'!I23="","",'P3'!I23)</f>
        <v>Andreas Kvamsås Savland</v>
      </c>
      <c r="G60" s="123" t="str">
        <f>IF('P3'!J23="","",'P3'!J23)</f>
        <v>Tambarskjelvar IL</v>
      </c>
      <c r="H60" s="119">
        <f>IF('P3'!Q23="","",'P3'!Q23)</f>
        <v>60</v>
      </c>
      <c r="I60" s="119">
        <f>IF('P3'!R23="","",'P3'!R23)</f>
        <v>70</v>
      </c>
      <c r="J60" s="120">
        <f>IF('P3'!V23="","",'P3'!V23)</f>
        <v>6.9</v>
      </c>
      <c r="K60" s="120">
        <f>IF('P3'!W23="","",'P3'!W23)</f>
        <v>9.57</v>
      </c>
      <c r="L60" s="120">
        <f>IF('P3'!X23="","",'P3'!X23)</f>
        <v>6.76</v>
      </c>
      <c r="M60" s="120">
        <f>IF('P3'!AE23&gt;34,'P3'!Z23,'P3'!Z24)</f>
        <v>598.87880323098113</v>
      </c>
    </row>
    <row r="61" spans="1:13" ht="16">
      <c r="A61" s="119">
        <v>10</v>
      </c>
      <c r="B61" s="120">
        <f>IF('P3'!D21="","",'P3'!D21)</f>
        <v>72.5</v>
      </c>
      <c r="C61" s="121" t="str">
        <f>IF('P3'!E21="","",'P3'!E21)</f>
        <v>UM</v>
      </c>
      <c r="D61" s="121" t="str">
        <f>IF('P3'!F21="","",'P3'!F21)</f>
        <v>15-16</v>
      </c>
      <c r="E61" s="122">
        <f>IF('P3'!G21="","",'P3'!G21)</f>
        <v>39569</v>
      </c>
      <c r="F61" s="123" t="str">
        <f>IF('P3'!I21="","",'P3'!I21)</f>
        <v>Aron Jensen Fauske</v>
      </c>
      <c r="G61" s="123" t="str">
        <f>IF('P3'!J21="","",'P3'!J21)</f>
        <v>Tambarskjelvar IL</v>
      </c>
      <c r="H61" s="119">
        <f>IF('P3'!Q21="","",'P3'!Q21)</f>
        <v>65</v>
      </c>
      <c r="I61" s="119">
        <f>IF('P3'!R21="","",'P3'!R21)</f>
        <v>80</v>
      </c>
      <c r="J61" s="120">
        <f>IF('P3'!V21="","",'P3'!V21)</f>
        <v>6.69</v>
      </c>
      <c r="K61" s="120">
        <f>IF('P3'!W21="","",'P3'!W21)</f>
        <v>9.0500000000000007</v>
      </c>
      <c r="L61" s="120">
        <f>IF('P3'!X21="","",'P3'!X21)</f>
        <v>7.42</v>
      </c>
      <c r="M61" s="120">
        <f>IF('P3'!AE21&gt;34,'P3'!Z21,'P3'!Z22)</f>
        <v>591.85667765776611</v>
      </c>
    </row>
    <row r="62" spans="1:13" ht="16">
      <c r="A62" s="119">
        <v>11</v>
      </c>
      <c r="B62" s="120">
        <f>IF('P3'!D31="","",'P3'!D31)</f>
        <v>67.400000000000006</v>
      </c>
      <c r="C62" s="121" t="str">
        <f>IF('P3'!E31="","",'P3'!E31)</f>
        <v>UM</v>
      </c>
      <c r="D62" s="121" t="str">
        <f>IF('P3'!F31="","",'P3'!F31)</f>
        <v>15-16</v>
      </c>
      <c r="E62" s="122">
        <f>IF('P3'!G31="","",'P3'!G31)</f>
        <v>39222</v>
      </c>
      <c r="F62" s="123" t="str">
        <f>IF('P3'!I31="","",'P3'!I31)</f>
        <v>Sean Elliot Rafols</v>
      </c>
      <c r="G62" s="123" t="str">
        <f>IF('P3'!J31="","",'P3'!J31)</f>
        <v>Tysvær VK</v>
      </c>
      <c r="H62" s="119">
        <f>IF('P3'!Q31="","",'P3'!Q31)</f>
        <v>70</v>
      </c>
      <c r="I62" s="119">
        <f>IF('P3'!R31="","",'P3'!R31)</f>
        <v>87</v>
      </c>
      <c r="J62" s="120">
        <f>IF('P3'!V31="","",'P3'!V31)</f>
        <v>6.62</v>
      </c>
      <c r="K62" s="120">
        <f>IF('P3'!W31="","",'P3'!W31)</f>
        <v>5.27</v>
      </c>
      <c r="L62" s="120">
        <f>IF('P3'!X31="","",'P3'!X31)</f>
        <v>7.39</v>
      </c>
      <c r="M62" s="120">
        <f>IF('P3'!AE31&gt;34,'P3'!Z31,'P3'!Z32)</f>
        <v>578.36581205391849</v>
      </c>
    </row>
    <row r="63" spans="1:13" ht="16">
      <c r="A63" s="119">
        <v>12</v>
      </c>
      <c r="B63" s="120">
        <f>IF('P3'!D15="","",'P3'!D15)</f>
        <v>58.46</v>
      </c>
      <c r="C63" s="121" t="str">
        <f>IF('P3'!E15="","",'P3'!E15)</f>
        <v>UM</v>
      </c>
      <c r="D63" s="121" t="str">
        <f>IF('P3'!F15="","",'P3'!F15)</f>
        <v>15-16</v>
      </c>
      <c r="E63" s="122">
        <f>IF('P3'!G15="","",'P3'!G15)</f>
        <v>39607</v>
      </c>
      <c r="F63" s="123" t="str">
        <f>IF('P3'!I15="","",'P3'!I15)</f>
        <v>Anders Lysø Sletvold</v>
      </c>
      <c r="G63" s="123" t="str">
        <f>IF('P3'!J15="","",'P3'!J15)</f>
        <v>Hitra VK</v>
      </c>
      <c r="H63" s="119">
        <f>IF('P3'!Q15="","",'P3'!Q15)</f>
        <v>41</v>
      </c>
      <c r="I63" s="119">
        <f>IF('P3'!R15="","",'P3'!R15)</f>
        <v>60</v>
      </c>
      <c r="J63" s="120">
        <f>IF('P3'!V15="","",'P3'!V15)</f>
        <v>6.07</v>
      </c>
      <c r="K63" s="120">
        <f>IF('P3'!W15="","",'P3'!W15)</f>
        <v>6.48</v>
      </c>
      <c r="L63" s="120">
        <f>IF('P3'!X15="","",'P3'!X15)</f>
        <v>6.96</v>
      </c>
      <c r="M63" s="120">
        <f>IF('P3'!AE15&gt;34,'P3'!Z15,'P3'!Z16)</f>
        <v>533.14142025148863</v>
      </c>
    </row>
    <row r="64" spans="1:13" ht="16">
      <c r="A64" s="124"/>
      <c r="B64" s="120" t="str">
        <f>IF('P3'!D33="","",'P3'!D33)</f>
        <v/>
      </c>
      <c r="C64" s="121" t="str">
        <f>IF('P3'!E33="","",'P3'!E33)</f>
        <v/>
      </c>
      <c r="D64" s="121" t="str">
        <f>IF('P3'!F33="","",'P3'!F33)</f>
        <v/>
      </c>
      <c r="E64" s="125" t="str">
        <f>IF('P3'!G33="","",'P3'!G33)</f>
        <v/>
      </c>
      <c r="F64" s="123" t="str">
        <f>IF('P3'!I33="","",'P3'!I33)</f>
        <v/>
      </c>
      <c r="G64" s="123" t="str">
        <f>IF('P3'!J33="","",'P3'!J33)</f>
        <v/>
      </c>
      <c r="H64" s="119" t="str">
        <f>IF('P3'!Q33="","",'P3'!Q33)</f>
        <v/>
      </c>
      <c r="I64" s="119" t="str">
        <f>IF('P3'!R33="","",'P3'!R33)</f>
        <v/>
      </c>
      <c r="J64" s="120" t="str">
        <f>IF('P3'!V33="","",'P3'!V33)</f>
        <v/>
      </c>
      <c r="K64" s="120" t="str">
        <f>IF('P3'!W33="","",'P3'!W33)</f>
        <v/>
      </c>
      <c r="L64" s="120" t="str">
        <f>IF('P3'!X33="","",'P3'!X33)</f>
        <v/>
      </c>
      <c r="M64" s="120">
        <f>IF('P3'!AE33&gt;34,'P3'!Z33,'P3'!Z34)</f>
        <v>0</v>
      </c>
    </row>
    <row r="65" spans="1:13" ht="16">
      <c r="A65" s="119">
        <v>1</v>
      </c>
      <c r="B65" s="120">
        <f>IF('P4'!D29="","",'P4'!D29)</f>
        <v>75.400000000000006</v>
      </c>
      <c r="C65" s="121" t="str">
        <f>IF('P4'!E29="","",'P4'!E29)</f>
        <v>UM</v>
      </c>
      <c r="D65" s="121" t="str">
        <f>IF('P4'!F29="","",'P4'!F29)</f>
        <v>17-18</v>
      </c>
      <c r="E65" s="122">
        <f>IF('P4'!G29="","",'P4'!G29)</f>
        <v>38896</v>
      </c>
      <c r="F65" s="123" t="str">
        <f>IF('P4'!I29="","",'P4'!I29)</f>
        <v>Alvolai M. Røyseth</v>
      </c>
      <c r="G65" s="123" t="str">
        <f>IF('P4'!J29="","",'P4'!J29)</f>
        <v>Tambarskjelvar IL</v>
      </c>
      <c r="H65" s="119">
        <f>IF('P4'!Q29="","",'P4'!Q29)</f>
        <v>105</v>
      </c>
      <c r="I65" s="119">
        <f>IF('P4'!R29="","",'P4'!R29)</f>
        <v>128</v>
      </c>
      <c r="J65" s="120">
        <f>IF('P4'!V29="","",'P4'!V29)</f>
        <v>9.32</v>
      </c>
      <c r="K65" s="120">
        <f>IF('P4'!W29="","",'P4'!W29)</f>
        <v>13.59</v>
      </c>
      <c r="L65" s="120">
        <f>IF('P4'!X29="","",'P4'!X29)</f>
        <v>6.24</v>
      </c>
      <c r="M65" s="120">
        <f>IF('P4'!AE29&gt;34,'P4'!Z29,'P4'!Z30)</f>
        <v>883.69208255740534</v>
      </c>
    </row>
    <row r="66" spans="1:13" ht="16">
      <c r="A66" s="119">
        <v>2</v>
      </c>
      <c r="B66" s="120">
        <f>IF('P4'!D11="","",'P4'!D11)</f>
        <v>73.989999999999995</v>
      </c>
      <c r="C66" s="121" t="str">
        <f>IF('P4'!E11="","",'P4'!E11)</f>
        <v>JM</v>
      </c>
      <c r="D66" s="121" t="str">
        <f>IF('P4'!F11="","",'P4'!F11)</f>
        <v>17-18</v>
      </c>
      <c r="E66" s="122">
        <f>IF('P4'!G11="","",'P4'!G11)</f>
        <v>38365</v>
      </c>
      <c r="F66" s="123" t="str">
        <f>IF('P4'!I11="","",'P4'!I11)</f>
        <v>Rasmus Heggvik Aune</v>
      </c>
      <c r="G66" s="123" t="str">
        <f>IF('P4'!J11="","",'P4'!J11)</f>
        <v>Hitra Vk</v>
      </c>
      <c r="H66" s="119">
        <f>IF('P4'!Q11="","",'P4'!Q11)</f>
        <v>106</v>
      </c>
      <c r="I66" s="119">
        <f>IF('P4'!R11="","",'P4'!R11)</f>
        <v>140</v>
      </c>
      <c r="J66" s="120">
        <f>IF('P4'!V11="","",'P4'!V11)</f>
        <v>7.96</v>
      </c>
      <c r="K66" s="120">
        <f>IF('P4'!W11="","",'P4'!W11)</f>
        <v>10.65</v>
      </c>
      <c r="L66" s="120">
        <f>IF('P4'!X11="","",'P4'!X11)</f>
        <v>6.7</v>
      </c>
      <c r="M66" s="120">
        <f>IF('P4'!AE11&gt;34,'P4'!Z11,'P4'!Z12)</f>
        <v>828.27668132222993</v>
      </c>
    </row>
    <row r="67" spans="1:13" ht="16">
      <c r="A67" s="119">
        <v>3</v>
      </c>
      <c r="B67" s="120">
        <f>IF('P4'!D37="","",'P4'!D37)</f>
        <v>71.5</v>
      </c>
      <c r="C67" s="121" t="str">
        <f>IF('P4'!E37="","",'P4'!E37)</f>
        <v>JM</v>
      </c>
      <c r="D67" s="121" t="str">
        <f>IF('P4'!F37="","",'P4'!F37)</f>
        <v>17-18</v>
      </c>
      <c r="E67" s="122">
        <f>IF('P4'!G37="","",'P4'!G37)</f>
        <v>38415</v>
      </c>
      <c r="F67" s="123" t="str">
        <f>IF('P4'!I37="","",'P4'!I37)</f>
        <v>Stefan Rønnevik</v>
      </c>
      <c r="G67" s="123" t="str">
        <f>IF('P4'!J37="","",'P4'!J37)</f>
        <v>Tysvær VK</v>
      </c>
      <c r="H67" s="119">
        <f>IF('P4'!Q37="","",'P4'!Q37)</f>
        <v>96</v>
      </c>
      <c r="I67" s="119">
        <f>IF('P4'!R37="","",'P4'!R37)</f>
        <v>118</v>
      </c>
      <c r="J67" s="120">
        <f>IF('P4'!V37="","",'P4'!V37)</f>
        <v>9.49</v>
      </c>
      <c r="K67" s="120">
        <f>IF('P4'!W37="","",'P4'!W37)</f>
        <v>9.83</v>
      </c>
      <c r="L67" s="120">
        <f>IF('P4'!X37="","",'P4'!X37)</f>
        <v>6.16</v>
      </c>
      <c r="M67" s="120">
        <f>IF('P4'!AE37&gt;34,'P4'!Z37,'P4'!Z38)</f>
        <v>826.66701428226588</v>
      </c>
    </row>
    <row r="68" spans="1:13" ht="16">
      <c r="A68" s="119">
        <v>4</v>
      </c>
      <c r="B68" s="120">
        <f>IF('P4'!D31="","",'P4'!D31)</f>
        <v>68.069999999999993</v>
      </c>
      <c r="C68" s="121" t="str">
        <f>IF('P4'!E31="","",'P4'!E31)</f>
        <v>UM</v>
      </c>
      <c r="D68" s="121" t="str">
        <f>IF('P4'!F31="","",'P4'!F31)</f>
        <v>17-18</v>
      </c>
      <c r="E68" s="122">
        <f>IF('P4'!G31="","",'P4'!G31)</f>
        <v>38922</v>
      </c>
      <c r="F68" s="123" t="str">
        <f>IF('P4'!I31="","",'P4'!I31)</f>
        <v>Aksel L. Svorstøl</v>
      </c>
      <c r="G68" s="123" t="str">
        <f>IF('P4'!J31="","",'P4'!J31)</f>
        <v>Tambarskjelvar IL</v>
      </c>
      <c r="H68" s="119">
        <f>IF('P4'!Q31="","",'P4'!Q31)</f>
        <v>85</v>
      </c>
      <c r="I68" s="119">
        <f>IF('P4'!R31="","",'P4'!R31)</f>
        <v>103</v>
      </c>
      <c r="J68" s="120">
        <f>IF('P4'!V31="","",'P4'!V31)</f>
        <v>8.0399999999999991</v>
      </c>
      <c r="K68" s="120">
        <f>IF('P4'!W31="","",'P4'!W31)</f>
        <v>12.34</v>
      </c>
      <c r="L68" s="120">
        <f>IF('P4'!X31="","",'P4'!X31)</f>
        <v>6.15</v>
      </c>
      <c r="M68" s="120">
        <f>IF('P4'!AE31&gt;34,'P4'!Z31,'P4'!Z32)</f>
        <v>804.5886739631253</v>
      </c>
    </row>
    <row r="69" spans="1:13" ht="16">
      <c r="A69" s="119">
        <v>5</v>
      </c>
      <c r="B69" s="120">
        <f>IF('P4'!D9="","",'P4'!D9)</f>
        <v>58.91</v>
      </c>
      <c r="C69" s="121" t="str">
        <f>IF('P4'!E9="","",'P4'!E9)</f>
        <v>UM</v>
      </c>
      <c r="D69" s="121" t="str">
        <f>IF('P4'!F9="","",'P4'!F9)</f>
        <v>17-18</v>
      </c>
      <c r="E69" s="122">
        <f>IF('P4'!G9="","",'P4'!G9)</f>
        <v>39079</v>
      </c>
      <c r="F69" s="123" t="str">
        <f>IF('P4'!I9="","",'P4'!I9)</f>
        <v>Emil Viktor Sveum</v>
      </c>
      <c r="G69" s="123" t="str">
        <f>IF('P4'!J9="","",'P4'!J9)</f>
        <v>Gjøvik AK</v>
      </c>
      <c r="H69" s="119">
        <f>IF('P4'!Q9="","",'P4'!Q9)</f>
        <v>80</v>
      </c>
      <c r="I69" s="119">
        <f>IF('P4'!R9="","",'P4'!R9)</f>
        <v>97</v>
      </c>
      <c r="J69" s="120">
        <f>IF('P4'!V9="","",'P4'!V9)</f>
        <v>7.88</v>
      </c>
      <c r="K69" s="120">
        <f>IF('P4'!W9="","",'P4'!W9)</f>
        <v>9.92</v>
      </c>
      <c r="L69" s="120">
        <f>IF('P4'!X9="","",'P4'!X9)</f>
        <v>6.37</v>
      </c>
      <c r="M69" s="120">
        <f>IF('P4'!AE9&gt;34,'P4'!Z9,'P4'!Z10)</f>
        <v>787.54493714558873</v>
      </c>
    </row>
    <row r="70" spans="1:13" ht="16">
      <c r="A70" s="119">
        <v>6</v>
      </c>
      <c r="B70" s="120">
        <f>IF('P4'!D27="","",'P4'!D27)</f>
        <v>83.98</v>
      </c>
      <c r="C70" s="121" t="str">
        <f>IF('P4'!E27="","",'P4'!E27)</f>
        <v>UM</v>
      </c>
      <c r="D70" s="121" t="str">
        <f>IF('P4'!F27="","",'P4'!F27)</f>
        <v>17-18</v>
      </c>
      <c r="E70" s="122">
        <f>IF('P4'!G27="","",'P4'!G27)</f>
        <v>38859</v>
      </c>
      <c r="F70" s="123" t="str">
        <f>IF('P4'!I27="","",'P4'!I27)</f>
        <v>Nima B. Lama</v>
      </c>
      <c r="G70" s="123" t="str">
        <f>IF('P4'!J27="","",'P4'!J27)</f>
        <v>Tambarskjelvar IL</v>
      </c>
      <c r="H70" s="119">
        <f>IF('P4'!Q27="","",'P4'!Q27)</f>
        <v>101</v>
      </c>
      <c r="I70" s="119">
        <f>IF('P4'!R27="","",'P4'!R27)</f>
        <v>118</v>
      </c>
      <c r="J70" s="120">
        <f>IF('P4'!V27="","",'P4'!V27)</f>
        <v>7.93</v>
      </c>
      <c r="K70" s="120">
        <f>IF('P4'!W27="","",'P4'!W27)</f>
        <v>12.06</v>
      </c>
      <c r="L70" s="120">
        <f>IF('P4'!X27="","",'P4'!X27)</f>
        <v>6.74</v>
      </c>
      <c r="M70" s="120">
        <f>IF('P4'!AE27&gt;34,'P4'!Z27,'P4'!Z28)</f>
        <v>763.86380009054596</v>
      </c>
    </row>
    <row r="71" spans="1:13" ht="16">
      <c r="A71" s="119">
        <v>7</v>
      </c>
      <c r="B71" s="120">
        <f>IF('P4'!D17="","",'P4'!D17)</f>
        <v>87</v>
      </c>
      <c r="C71" s="121" t="str">
        <f>IF('P4'!E17="","",'P4'!E17)</f>
        <v>UM</v>
      </c>
      <c r="D71" s="121" t="str">
        <f>IF('P4'!F17="","",'P4'!F17)</f>
        <v>17-18</v>
      </c>
      <c r="E71" s="122">
        <f>IF('P4'!G17="","",'P4'!G17)</f>
        <v>38870</v>
      </c>
      <c r="F71" s="123" t="str">
        <f>IF('P4'!I17="","",'P4'!I17)</f>
        <v>Adrian Rosmæl Skauge</v>
      </c>
      <c r="G71" s="123" t="str">
        <f>IF('P4'!J17="","",'P4'!J17)</f>
        <v>Nidelv IL</v>
      </c>
      <c r="H71" s="119">
        <f>IF('P4'!Q17="","",'P4'!Q17)</f>
        <v>97</v>
      </c>
      <c r="I71" s="119">
        <f>IF('P4'!R17="","",'P4'!R17)</f>
        <v>110</v>
      </c>
      <c r="J71" s="120">
        <f>IF('P4'!V17="","",'P4'!V17)</f>
        <v>8.1999999999999993</v>
      </c>
      <c r="K71" s="120">
        <f>IF('P4'!W17="","",'P4'!W17)</f>
        <v>12.44</v>
      </c>
      <c r="L71" s="120">
        <f>IF('P4'!X17="","",'P4'!X17)</f>
        <v>6.99</v>
      </c>
      <c r="M71" s="120">
        <f>IF('P4'!AE17&gt;34,'P4'!Z17,'P4'!Z18)</f>
        <v>739.72927640745195</v>
      </c>
    </row>
    <row r="72" spans="1:13" ht="16">
      <c r="A72" s="119">
        <v>8</v>
      </c>
      <c r="B72" s="120">
        <f>IF('P4'!D15="","",'P4'!D15)</f>
        <v>82.8</v>
      </c>
      <c r="C72" s="121" t="str">
        <f>IF('P4'!E15="","",'P4'!E15)</f>
        <v>JM</v>
      </c>
      <c r="D72" s="121" t="str">
        <f>IF('P4'!F15="","",'P4'!F15)</f>
        <v>17-18</v>
      </c>
      <c r="E72" s="122">
        <f>IF('P4'!G15="","",'P4'!G15)</f>
        <v>38629</v>
      </c>
      <c r="F72" s="123" t="str">
        <f>IF('P4'!I15="","",'P4'!I15)</f>
        <v>Ulrik Lie-Haugen</v>
      </c>
      <c r="G72" s="123" t="str">
        <f>IF('P4'!J15="","",'P4'!J15)</f>
        <v>Larvik AK</v>
      </c>
      <c r="H72" s="119">
        <f>IF('P4'!Q15="","",'P4'!Q15)</f>
        <v>96</v>
      </c>
      <c r="I72" s="119">
        <f>IF('P4'!R15="","",'P4'!R15)</f>
        <v>117</v>
      </c>
      <c r="J72" s="120">
        <f>IF('P4'!V15="","",'P4'!V15)</f>
        <v>7.83</v>
      </c>
      <c r="K72" s="120">
        <f>IF('P4'!W15="","",'P4'!W15)</f>
        <v>10.52</v>
      </c>
      <c r="L72" s="120">
        <f>IF('P4'!X15="","",'P4'!X15)</f>
        <v>7.28</v>
      </c>
      <c r="M72" s="120">
        <f>IF('P4'!AE15&gt;34,'P4'!Z15,'P4'!Z16)</f>
        <v>717.10429625330937</v>
      </c>
    </row>
    <row r="73" spans="1:13" ht="16">
      <c r="A73" s="119">
        <v>9</v>
      </c>
      <c r="B73" s="120">
        <f>IF('P4'!D25="","",'P4'!D25)</f>
        <v>73.8</v>
      </c>
      <c r="C73" s="121" t="str">
        <f>IF('P4'!E25="","",'P4'!E25)</f>
        <v>UM</v>
      </c>
      <c r="D73" s="121" t="str">
        <f>IF('P4'!F25="","",'P4'!F25)</f>
        <v>17-18</v>
      </c>
      <c r="E73" s="122">
        <f>IF('P4'!G25="","",'P4'!G25)</f>
        <v>39076</v>
      </c>
      <c r="F73" s="123" t="str">
        <f>IF('P4'!I25="","",'P4'!I25)</f>
        <v>Brede Tengel Lesto</v>
      </c>
      <c r="G73" s="123" t="str">
        <f>IF('P4'!J25="","",'P4'!J25)</f>
        <v>Tambarskjelvar IL</v>
      </c>
      <c r="H73" s="119">
        <f>IF('P4'!Q25="","",'P4'!Q25)</f>
        <v>71</v>
      </c>
      <c r="I73" s="119">
        <f>IF('P4'!R25="","",'P4'!R25)</f>
        <v>90</v>
      </c>
      <c r="J73" s="120">
        <f>IF('P4'!V25="","",'P4'!V25)</f>
        <v>8.18</v>
      </c>
      <c r="K73" s="120">
        <f>IF('P4'!W25="","",'P4'!W25)</f>
        <v>11.11</v>
      </c>
      <c r="L73" s="120">
        <f>IF('P4'!X25="","",'P4'!X25)</f>
        <v>6.8</v>
      </c>
      <c r="M73" s="120">
        <f>IF('P4'!AE25&gt;34,'P4'!Z25,'P4'!Z26)</f>
        <v>699.08501408238169</v>
      </c>
    </row>
    <row r="74" spans="1:13" ht="16">
      <c r="A74" s="119">
        <v>10</v>
      </c>
      <c r="B74" s="120">
        <f>IF('P4'!D13="","",'P4'!D13)</f>
        <v>99.1</v>
      </c>
      <c r="C74" s="121" t="str">
        <f>IF('P4'!E13="","",'P4'!E13)</f>
        <v>UM</v>
      </c>
      <c r="D74" s="121" t="str">
        <f>IF('P4'!F13="","",'P4'!F13)</f>
        <v>17-18</v>
      </c>
      <c r="E74" s="122">
        <f>IF('P4'!G13="","",'P4'!G13)</f>
        <v>38980</v>
      </c>
      <c r="F74" s="123" t="str">
        <f>IF('P4'!I13="","",'P4'!I13)</f>
        <v>William A. Christiansen</v>
      </c>
      <c r="G74" s="123" t="str">
        <f>IF('P4'!J13="","",'P4'!J13)</f>
        <v>Larvik AK</v>
      </c>
      <c r="H74" s="119">
        <f>IF('P4'!Q13="","",'P4'!Q13)</f>
        <v>110</v>
      </c>
      <c r="I74" s="119">
        <f>IF('P4'!R13="","",'P4'!R13)</f>
        <v>141</v>
      </c>
      <c r="J74" s="120">
        <f>IF('P4'!V13="","",'P4'!V13)</f>
        <v>6.91</v>
      </c>
      <c r="K74" s="120">
        <f>IF('P4'!W13="","",'P4'!W13)</f>
        <v>9.23</v>
      </c>
      <c r="L74" s="120">
        <f>IF('P4'!X13="","",'P4'!X13)</f>
        <v>7.69</v>
      </c>
      <c r="M74" s="120">
        <f>IF('P4'!AE13&gt;34,'P4'!Z13,'P4'!Z14)</f>
        <v>683.18800516572242</v>
      </c>
    </row>
    <row r="75" spans="1:13" ht="16">
      <c r="A75" s="119">
        <v>11</v>
      </c>
      <c r="B75" s="120">
        <f>IF('P4'!D35="","",'P4'!D35)</f>
        <v>91.45</v>
      </c>
      <c r="C75" s="121" t="str">
        <f>IF('P4'!E35="","",'P4'!E35)</f>
        <v>UM</v>
      </c>
      <c r="D75" s="121" t="str">
        <f>IF('P4'!F35="","",'P4'!F35)</f>
        <v>17-18</v>
      </c>
      <c r="E75" s="122">
        <f>IF('P4'!G35="","",'P4'!G35)</f>
        <v>38951</v>
      </c>
      <c r="F75" s="123" t="str">
        <f>IF('P4'!I35="","",'P4'!I35)</f>
        <v>Jakub K. Kudyba</v>
      </c>
      <c r="G75" s="123" t="str">
        <f>IF('P4'!J35="","",'P4'!J35)</f>
        <v>Tambarskjelvar IL</v>
      </c>
      <c r="H75" s="119">
        <f>IF('P4'!Q35="","",'P4'!Q35)</f>
        <v>85</v>
      </c>
      <c r="I75" s="119">
        <f>IF('P4'!R35="","",'P4'!R35)</f>
        <v>100</v>
      </c>
      <c r="J75" s="120">
        <f>IF('P4'!V35="","",'P4'!V35)</f>
        <v>7.49</v>
      </c>
      <c r="K75" s="120">
        <f>IF('P4'!W35="","",'P4'!W35)</f>
        <v>10.37</v>
      </c>
      <c r="L75" s="120">
        <f>IF('P4'!X35="","",'P4'!X35)</f>
        <v>6.79</v>
      </c>
      <c r="M75" s="120">
        <f>IF('P4'!AE35&gt;34,'P4'!Z35,'P4'!Z36)</f>
        <v>666.40506532932318</v>
      </c>
    </row>
    <row r="76" spans="1:13" ht="16">
      <c r="A76" s="119">
        <v>12</v>
      </c>
      <c r="B76" s="120">
        <f>IF('P4'!D33="","",'P4'!D33)</f>
        <v>86.23</v>
      </c>
      <c r="C76" s="121" t="str">
        <f>IF('P4'!E33="","",'P4'!E33)</f>
        <v>UM</v>
      </c>
      <c r="D76" s="121" t="str">
        <f>IF('P4'!F33="","",'P4'!F33)</f>
        <v>17-18</v>
      </c>
      <c r="E76" s="122">
        <f>IF('P4'!G33="","",'P4'!G33)</f>
        <v>38769</v>
      </c>
      <c r="F76" s="123" t="str">
        <f>IF('P4'!I33="","",'P4'!I33)</f>
        <v>Jonathan H. Gustavsen</v>
      </c>
      <c r="G76" s="123" t="str">
        <f>IF('P4'!J33="","",'P4'!J33)</f>
        <v>Tambarskjelvar IL</v>
      </c>
      <c r="H76" s="119">
        <f>IF('P4'!Q33="","",'P4'!Q33)</f>
        <v>71</v>
      </c>
      <c r="I76" s="119">
        <f>IF('P4'!R33="","",'P4'!R33)</f>
        <v>81</v>
      </c>
      <c r="J76" s="120">
        <f>IF('P4'!V33="","",'P4'!V33)</f>
        <v>5.5</v>
      </c>
      <c r="K76" s="120">
        <f>IF('P4'!W33="","",'P4'!W33)</f>
        <v>8.08</v>
      </c>
      <c r="L76" s="120">
        <f>IF('P4'!X33="","",'P4'!X33)</f>
        <v>7.58</v>
      </c>
      <c r="M76" s="120">
        <f>IF('P4'!AE33&gt;34,'P4'!Z33,'P4'!Z34)</f>
        <v>529.19642730137286</v>
      </c>
    </row>
    <row r="77" spans="1:13" ht="16">
      <c r="A77" s="119">
        <v>13</v>
      </c>
      <c r="B77" s="120">
        <f>IF('P4'!D21="","",'P4'!D21)</f>
        <v>73.349999999999994</v>
      </c>
      <c r="C77" s="121" t="str">
        <f>IF('P4'!E21="","",'P4'!E21)</f>
        <v>UM</v>
      </c>
      <c r="D77" s="121" t="str">
        <f>IF('P4'!F21="","",'P4'!F21)</f>
        <v>17-18</v>
      </c>
      <c r="E77" s="122">
        <f>IF('P4'!G21="","",'P4'!G21)</f>
        <v>38727</v>
      </c>
      <c r="F77" s="123" t="str">
        <f>IF('P4'!I21="","",'P4'!I21)</f>
        <v>Henrik F. Kjeldsberg</v>
      </c>
      <c r="G77" s="123" t="str">
        <f>IF('P4'!J21="","",'P4'!J21)</f>
        <v>Nidelv IL</v>
      </c>
      <c r="H77" s="119">
        <f>IF('P4'!Q21="","",'P4'!Q21)</f>
        <v>60</v>
      </c>
      <c r="I77" s="119">
        <f>IF('P4'!R21="","",'P4'!R21)</f>
        <v>70</v>
      </c>
      <c r="J77" s="120">
        <f>IF('P4'!V21="","",'P4'!V21)</f>
        <v>6.14</v>
      </c>
      <c r="K77" s="120">
        <f>IF('P4'!W21="","",'P4'!W21)</f>
        <v>7.9</v>
      </c>
      <c r="L77" s="120">
        <f>IF('P4'!X21="","",'P4'!X21)</f>
        <v>7.71</v>
      </c>
      <c r="M77" s="120">
        <f>IF('P4'!AE21&gt;34,'P4'!Z21,'P4'!Z22)</f>
        <v>526.65733646576177</v>
      </c>
    </row>
    <row r="78" spans="1:13" ht="14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ht="16">
      <c r="A79" s="119">
        <v>1</v>
      </c>
      <c r="B79" s="120">
        <f>IF('P6'!D13="","",'P6'!D13)</f>
        <v>85.29</v>
      </c>
      <c r="C79" s="121" t="str">
        <f>IF('P6'!E13="","",'P6'!E13)</f>
        <v>SM</v>
      </c>
      <c r="D79" s="121" t="str">
        <f>IF('P6'!F13="","",'P6'!F13)</f>
        <v>19-23</v>
      </c>
      <c r="E79" s="122">
        <f>IF('P6'!G13="","",'P6'!G13)</f>
        <v>36748</v>
      </c>
      <c r="F79" s="123" t="str">
        <f>IF('P6'!I13="","",'P6'!I13)</f>
        <v>Bent André Midtbø</v>
      </c>
      <c r="G79" s="123" t="str">
        <f>IF('P6'!J13="","",'P6'!J13)</f>
        <v>Breimsbygda IL</v>
      </c>
      <c r="H79" s="119">
        <f>IF('P6'!Q13="","",'P6'!Q13)</f>
        <v>110</v>
      </c>
      <c r="I79" s="119">
        <f>IF('P6'!R13="","",'P6'!R13)</f>
        <v>135</v>
      </c>
      <c r="J79" s="120">
        <f>IF('P6'!V13="","",'P6'!V13)</f>
        <v>9.25</v>
      </c>
      <c r="K79" s="120">
        <f>IF('P6'!W13="","",'P6'!W13)</f>
        <v>15.06</v>
      </c>
      <c r="L79" s="120">
        <f>IF('P6'!X13="","",'P6'!X13)</f>
        <v>6.12</v>
      </c>
      <c r="M79" s="120">
        <f>IF('P6'!AE13&gt;34,'P6'!Z13,'P6'!Z14)</f>
        <v>886.01423372328202</v>
      </c>
    </row>
    <row r="80" spans="1:13" ht="16">
      <c r="A80" s="119">
        <v>2</v>
      </c>
      <c r="B80" s="120">
        <f>IF('P6'!D15="","",'P6'!D15)</f>
        <v>84.57</v>
      </c>
      <c r="C80" s="121" t="str">
        <f>IF('P6'!E15="","",'P6'!E15)</f>
        <v>SM</v>
      </c>
      <c r="D80" s="121" t="str">
        <f>IF('P6'!F15="","",'P6'!F15)</f>
        <v>19-23</v>
      </c>
      <c r="E80" s="122">
        <f>IF('P6'!G15="","",'P6'!G15)</f>
        <v>37160</v>
      </c>
      <c r="F80" s="123" t="str">
        <f>IF('P6'!I15="","",'P6'!I15)</f>
        <v>Remy Heggvik Aune</v>
      </c>
      <c r="G80" s="123" t="str">
        <f>IF('P6'!J15="","",'P6'!J15)</f>
        <v>Hitra VK</v>
      </c>
      <c r="H80" s="119">
        <f>IF('P6'!Q15="","",'P6'!Q15)</f>
        <v>119</v>
      </c>
      <c r="I80" s="119">
        <f>IF('P6'!R15="","",'P6'!R15)</f>
        <v>154</v>
      </c>
      <c r="J80" s="120">
        <f>IF('P6'!V15="","",'P6'!V15)</f>
        <v>8.44</v>
      </c>
      <c r="K80" s="120">
        <f>IF('P6'!W15="","",'P6'!W15)</f>
        <v>12.08</v>
      </c>
      <c r="L80" s="120">
        <f>IF('P6'!X15="","",'P6'!X15)</f>
        <v>6.38</v>
      </c>
      <c r="M80" s="120">
        <f>IF('P6'!AE15&gt;34,'P6'!Z15,'P6'!Z16)</f>
        <v>868.94029700225997</v>
      </c>
    </row>
    <row r="81" spans="1:13" ht="16">
      <c r="A81" s="119">
        <v>3</v>
      </c>
      <c r="B81" s="120">
        <f>IF('P6'!D9="","",'P6'!D9)</f>
        <v>101.2</v>
      </c>
      <c r="C81" s="121" t="str">
        <f>IF('P6'!E9="","",'P6'!E9)</f>
        <v>SM</v>
      </c>
      <c r="D81" s="121" t="str">
        <f>IF('P6'!F9="","",'P6'!F9)</f>
        <v>19-23</v>
      </c>
      <c r="E81" s="122">
        <f>IF('P6'!G9="","",'P6'!G9)</f>
        <v>36937</v>
      </c>
      <c r="F81" s="123" t="str">
        <f>IF('P6'!I9="","",'P6'!I9)</f>
        <v>Sindre K. Nesheim</v>
      </c>
      <c r="G81" s="123" t="str">
        <f>IF('P6'!J9="","",'P6'!J9)</f>
        <v>AK Bjørgvin</v>
      </c>
      <c r="H81" s="119">
        <f>IF('P6'!Q9="","",'P6'!Q9)</f>
        <v>112</v>
      </c>
      <c r="I81" s="119">
        <f>IF('P6'!R9="","",'P6'!R9)</f>
        <v>145</v>
      </c>
      <c r="J81" s="120">
        <f>IF('P6'!V9="","",'P6'!V9)</f>
        <v>9</v>
      </c>
      <c r="K81" s="120">
        <f>IF('P6'!W9="","",'P6'!W9)</f>
        <v>16.239999999999998</v>
      </c>
      <c r="L81" s="120">
        <f>IF('P6'!X9="","",'P6'!X9)</f>
        <v>6.39</v>
      </c>
      <c r="M81" s="120">
        <f>IF('P6'!AE9&gt;34,'P6'!Z9,'P6'!Z10)</f>
        <v>861.29095821691772</v>
      </c>
    </row>
    <row r="82" spans="1:13" ht="16">
      <c r="A82" s="119">
        <v>4</v>
      </c>
      <c r="B82" s="120">
        <f>IF('P6'!D11="","",'P6'!D11)</f>
        <v>67.180000000000007</v>
      </c>
      <c r="C82" s="121" t="str">
        <f>IF('P6'!E11="","",'P6'!E11)</f>
        <v>SM</v>
      </c>
      <c r="D82" s="121" t="str">
        <f>IF('P6'!F11="","",'P6'!F11)</f>
        <v>19-23</v>
      </c>
      <c r="E82" s="122">
        <f>IF('P6'!G11="","",'P6'!G11)</f>
        <v>36529</v>
      </c>
      <c r="F82" s="123" t="str">
        <f>IF('P6'!I11="","",'P6'!I11)</f>
        <v>Robert André Moldestad</v>
      </c>
      <c r="G82" s="123" t="str">
        <f>IF('P6'!J11="","",'P6'!J11)</f>
        <v>Breimsbygda IL</v>
      </c>
      <c r="H82" s="119">
        <f>IF('P6'!Q11="","",'P6'!Q11)</f>
        <v>90</v>
      </c>
      <c r="I82" s="119">
        <f>IF('P6'!R11="","",'P6'!R11)</f>
        <v>117</v>
      </c>
      <c r="J82" s="120">
        <f>IF('P6'!V11="","",'P6'!V11)</f>
        <v>8.5</v>
      </c>
      <c r="K82" s="120">
        <f>IF('P6'!W11="","",'P6'!W11)</f>
        <v>12.35</v>
      </c>
      <c r="L82" s="120">
        <f>IF('P6'!X11="","",'P6'!X11)</f>
        <v>6.19</v>
      </c>
      <c r="M82" s="120">
        <f>IF('P6'!AE11&gt;34,'P6'!Z11,'P6'!Z12)</f>
        <v>850.63230953232846</v>
      </c>
    </row>
    <row r="83" spans="1:13" ht="16">
      <c r="A83" s="119">
        <v>5</v>
      </c>
      <c r="B83" s="120">
        <f>IF('P6'!D17="","",'P6'!D17)</f>
        <v>75.22</v>
      </c>
      <c r="C83" s="121" t="str">
        <f>IF('P6'!E17="","",'P6'!E17)</f>
        <v>SM</v>
      </c>
      <c r="D83" s="121" t="str">
        <f>IF('P6'!F17="","",'P6'!F17)</f>
        <v>19-23</v>
      </c>
      <c r="E83" s="122">
        <f>IF('P6'!G17="","",'P6'!G17)</f>
        <v>36711</v>
      </c>
      <c r="F83" s="123" t="str">
        <f>IF('P6'!I17="","",'P6'!I17)</f>
        <v>Marius Haranes</v>
      </c>
      <c r="G83" s="123" t="str">
        <f>IF('P6'!J17="","",'P6'!J17)</f>
        <v>Hitra VK</v>
      </c>
      <c r="H83" s="119">
        <f>IF('P6'!Q17="","",'P6'!Q17)</f>
        <v>92</v>
      </c>
      <c r="I83" s="119">
        <f>IF('P6'!R17="","",'P6'!R17)</f>
        <v>114</v>
      </c>
      <c r="J83" s="120">
        <f>IF('P6'!V17="","",'P6'!V17)</f>
        <v>7.9</v>
      </c>
      <c r="K83" s="120">
        <f>IF('P6'!W17="","",'P6'!W17)</f>
        <v>10.65</v>
      </c>
      <c r="L83" s="120">
        <f>IF('P6'!X17="","",'P6'!X17)</f>
        <v>6.54</v>
      </c>
      <c r="M83" s="120">
        <f>IF('P6'!AE17&gt;34,'P6'!Z17,'P6'!Z18)</f>
        <v>762.25527337616563</v>
      </c>
    </row>
    <row r="84" spans="1:13" ht="16">
      <c r="A84" s="119">
        <v>6</v>
      </c>
      <c r="B84" s="120">
        <f>IF('P6'!D19="","",'P6'!D19)</f>
        <v>100.98</v>
      </c>
      <c r="C84" s="121" t="str">
        <f>IF('P6'!E19="","",'P6'!E19)</f>
        <v>SM</v>
      </c>
      <c r="D84" s="121" t="str">
        <f>IF('P6'!F19="","",'P6'!F19)</f>
        <v>19-23</v>
      </c>
      <c r="E84" s="122">
        <f>IF('P6'!G19="","",'P6'!G19)</f>
        <v>38227</v>
      </c>
      <c r="F84" s="123" t="str">
        <f>IF('P6'!I19="","",'P6'!I19)</f>
        <v>William H. Stormoen</v>
      </c>
      <c r="G84" s="123" t="str">
        <f>IF('P6'!J19="","",'P6'!J19)</f>
        <v>Nidelv IL</v>
      </c>
      <c r="H84" s="119">
        <f>IF('P6'!Q19="","",'P6'!Q19)</f>
        <v>100</v>
      </c>
      <c r="I84" s="119">
        <f>IF('P6'!R19="","",'P6'!R19)</f>
        <v>120</v>
      </c>
      <c r="J84" s="120">
        <f>IF('P6'!V19="","",'P6'!V19)</f>
        <v>7.55</v>
      </c>
      <c r="K84" s="120">
        <f>IF('P6'!W19="","",'P6'!W19)</f>
        <v>10.87</v>
      </c>
      <c r="L84" s="120">
        <f>IF('P6'!X19="","",'P6'!X19)</f>
        <v>7.18</v>
      </c>
      <c r="M84" s="120">
        <f>IF('P6'!AE19&gt;34,'P6'!Z19,'P6'!Z20)</f>
        <v>688.71411071950467</v>
      </c>
    </row>
    <row r="85" spans="1:13" ht="14">
      <c r="A85" s="124"/>
      <c r="B85" s="126"/>
      <c r="C85" s="126"/>
      <c r="D85" s="126"/>
      <c r="E85" s="127"/>
      <c r="F85" s="126"/>
      <c r="G85" s="126"/>
      <c r="H85" s="124"/>
      <c r="I85" s="124"/>
      <c r="J85" s="126"/>
      <c r="K85" s="126"/>
      <c r="L85" s="126"/>
      <c r="M85" s="126"/>
    </row>
    <row r="86" spans="1:13" ht="16">
      <c r="A86" s="119">
        <v>1</v>
      </c>
      <c r="B86" s="120">
        <f>IF('P6'!D29="","",'P6'!D29)</f>
        <v>84.7</v>
      </c>
      <c r="C86" s="121" t="str">
        <f>IF('P6'!E29="","",'P6'!E29)</f>
        <v>SM</v>
      </c>
      <c r="D86" s="121" t="str">
        <f>IF('P6'!F29="","",'P6'!F29)</f>
        <v>24-34</v>
      </c>
      <c r="E86" s="122">
        <f>IF('P6'!G29="","",'P6'!G29)</f>
        <v>34917</v>
      </c>
      <c r="F86" s="123" t="str">
        <f>IF('P6'!I29="","",'P6'!I29)</f>
        <v>Håkon Lorentzen</v>
      </c>
      <c r="G86" s="123" t="str">
        <f>IF('P6'!J29="","",'P6'!J29)</f>
        <v>AK Bjørgvin</v>
      </c>
      <c r="H86" s="119">
        <f>IF('P6'!Q29="","",'P6'!Q29)</f>
        <v>115</v>
      </c>
      <c r="I86" s="119">
        <f>IF('P6'!R29="","",'P6'!R29)</f>
        <v>140</v>
      </c>
      <c r="J86" s="120">
        <f>IF('P6'!V29="","",'P6'!V29)</f>
        <v>9.84</v>
      </c>
      <c r="K86" s="120">
        <f>IF('P6'!W29="","",'P6'!W29)</f>
        <v>13.45</v>
      </c>
      <c r="L86" s="120">
        <f>IF('P6'!X29="","",'P6'!X29)</f>
        <v>6.11</v>
      </c>
      <c r="M86" s="120">
        <f>IF('P6'!AE29&gt;34,'P6'!Z29,'P6'!Z30)</f>
        <v>894.70633551297078</v>
      </c>
    </row>
    <row r="87" spans="1:13" ht="16">
      <c r="A87" s="119">
        <v>2</v>
      </c>
      <c r="B87" s="120">
        <f>IF('P6'!D27="","",'P6'!D27)</f>
        <v>83.14</v>
      </c>
      <c r="C87" s="121" t="str">
        <f>IF('P6'!E27="","",'P6'!E27)</f>
        <v>SM</v>
      </c>
      <c r="D87" s="121" t="str">
        <f>IF('P6'!F27="","",'P6'!F27)</f>
        <v>24-34</v>
      </c>
      <c r="E87" s="122">
        <f>IF('P6'!G27="","",'P6'!G27)</f>
        <v>36202</v>
      </c>
      <c r="F87" s="123" t="str">
        <f>IF('P6'!I27="","",'P6'!I27)</f>
        <v>Adrian E. Henneli</v>
      </c>
      <c r="G87" s="123" t="str">
        <f>IF('P6'!J27="","",'P6'!J27)</f>
        <v>AK Bjørgvin</v>
      </c>
      <c r="H87" s="119">
        <f>IF('P6'!Q27="","",'P6'!Q27)</f>
        <v>118</v>
      </c>
      <c r="I87" s="119">
        <f>IF('P6'!R27="","",'P6'!R27)</f>
        <v>135</v>
      </c>
      <c r="J87" s="120">
        <f>IF('P6'!V27="","",'P6'!V27)</f>
        <v>8.6</v>
      </c>
      <c r="K87" s="120">
        <f>IF('P6'!W27="","",'P6'!W27)</f>
        <v>13.01</v>
      </c>
      <c r="L87" s="120">
        <f>IF('P6'!X27="","",'P6'!X27)</f>
        <v>6.23</v>
      </c>
      <c r="M87" s="120">
        <f>IF('P6'!AE27&gt;34,'P6'!Z27,'P6'!Z28)</f>
        <v>862.74880796965749</v>
      </c>
    </row>
    <row r="88" spans="1:13" ht="16">
      <c r="A88" s="119">
        <v>3</v>
      </c>
      <c r="B88" s="120">
        <f>IF('P6'!D23="","",'P6'!D23)</f>
        <v>75.5</v>
      </c>
      <c r="C88" s="121" t="str">
        <f>IF('P6'!E23="","",'P6'!E23)</f>
        <v>SM</v>
      </c>
      <c r="D88" s="121" t="str">
        <f>IF('P6'!F23="","",'P6'!F23)</f>
        <v>24-34</v>
      </c>
      <c r="E88" s="122">
        <f>IF('P6'!G23="","",'P6'!G23)</f>
        <v>36344</v>
      </c>
      <c r="F88" s="123" t="str">
        <f>IF('P6'!I23="","",'P6'!I23)</f>
        <v>Simen Vik</v>
      </c>
      <c r="G88" s="123" t="str">
        <f>IF('P6'!J23="","",'P6'!J23)</f>
        <v>AK Bjørgvin</v>
      </c>
      <c r="H88" s="119">
        <f>IF('P6'!Q23="","",'P6'!Q23)</f>
        <v>97</v>
      </c>
      <c r="I88" s="119">
        <f>IF('P6'!R23="","",'P6'!R23)</f>
        <v>117</v>
      </c>
      <c r="J88" s="120">
        <f>IF('P6'!V23="","",'P6'!V23)</f>
        <v>8.77</v>
      </c>
      <c r="K88" s="120">
        <f>IF('P6'!W23="","",'P6'!W23)</f>
        <v>12.07</v>
      </c>
      <c r="L88" s="120">
        <f>IF('P6'!X23="","",'P6'!X23)</f>
        <v>6.52</v>
      </c>
      <c r="M88" s="120">
        <f>IF('P6'!AE23&gt;34,'P6'!Z23,'P6'!Z24)</f>
        <v>810.06482616654387</v>
      </c>
    </row>
    <row r="89" spans="1:13" ht="16">
      <c r="A89" s="119">
        <v>4</v>
      </c>
      <c r="B89" s="120">
        <f>IF('P6'!D31="","",'P6'!D31)</f>
        <v>90.55</v>
      </c>
      <c r="C89" s="121" t="str">
        <f>IF('P6'!E31="","",'P6'!E31)</f>
        <v>SM</v>
      </c>
      <c r="D89" s="121" t="str">
        <f>IF('P6'!F31="","",'P6'!F31)</f>
        <v>24-34</v>
      </c>
      <c r="E89" s="122">
        <f>IF('P6'!G31="","",'P6'!G31)</f>
        <v>35134</v>
      </c>
      <c r="F89" s="123" t="str">
        <f>IF('P6'!I31="","",'P6'!I31)</f>
        <v>Lukas Baldauf</v>
      </c>
      <c r="G89" s="123" t="str">
        <f>IF('P6'!J31="","",'P6'!J31)</f>
        <v>Trondheim AK</v>
      </c>
      <c r="H89" s="119">
        <f>IF('P6'!Q31="","",'P6'!Q31)</f>
        <v>90</v>
      </c>
      <c r="I89" s="119">
        <f>IF('P6'!R31="","",'P6'!R31)</f>
        <v>115</v>
      </c>
      <c r="J89" s="120">
        <f>IF('P6'!V31="","",'P6'!V31)</f>
        <v>8.26</v>
      </c>
      <c r="K89" s="120">
        <f>IF('P6'!W31="","",'P6'!W31)</f>
        <v>13.45</v>
      </c>
      <c r="L89" s="120">
        <f>IF('P6'!X31="","",'P6'!X31)</f>
        <v>6.81</v>
      </c>
      <c r="M89" s="120">
        <f>IF('P6'!AE31&gt;34,'P6'!Z31,'P6'!Z32)</f>
        <v>745.32218093042729</v>
      </c>
    </row>
    <row r="90" spans="1:13" ht="16">
      <c r="A90" s="119">
        <v>5</v>
      </c>
      <c r="B90" s="120">
        <f>IF('P6'!D25="","",'P6'!D25)</f>
        <v>78.8</v>
      </c>
      <c r="C90" s="121" t="str">
        <f>IF('P6'!E25="","",'P6'!E25)</f>
        <v>SM</v>
      </c>
      <c r="D90" s="121" t="str">
        <f>IF('P6'!F25="","",'P6'!F25)</f>
        <v>24-34</v>
      </c>
      <c r="E90" s="122">
        <f>IF('P6'!G25="","",'P6'!G25)</f>
        <v>33954</v>
      </c>
      <c r="F90" s="123" t="str">
        <f>IF('P6'!I25="","",'P6'!I25)</f>
        <v>Bengt William S. Bokn</v>
      </c>
      <c r="G90" s="123" t="str">
        <f>IF('P6'!J25="","",'P6'!J25)</f>
        <v>Trondheim AK</v>
      </c>
      <c r="H90" s="119">
        <f>IF('P6'!Q25="","",'P6'!Q25)</f>
        <v>70</v>
      </c>
      <c r="I90" s="119">
        <f>IF('P6'!R25="","",'P6'!R25)</f>
        <v>100</v>
      </c>
      <c r="J90" s="120">
        <f>IF('P6'!V25="","",'P6'!V25)</f>
        <v>7.72</v>
      </c>
      <c r="K90" s="120">
        <f>IF('P6'!W25="","",'P6'!W25)</f>
        <v>11.41</v>
      </c>
      <c r="L90" s="120">
        <f>IF('P6'!X25="","",'P6'!X25)</f>
        <v>6.5</v>
      </c>
      <c r="M90" s="120">
        <f>IF('P6'!AE25&gt;34,'P6'!Z25,'P6'!Z26)</f>
        <v>704.34074400945713</v>
      </c>
    </row>
    <row r="91" spans="1:13" ht="14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1:13" ht="16">
      <c r="A92" s="119">
        <v>1</v>
      </c>
      <c r="B92" s="120">
        <f>IF('P6'!D35="","",'P6'!D35)</f>
        <v>102.8</v>
      </c>
      <c r="C92" s="121" t="str">
        <f>IF('P6'!E35="","",'P6'!E35)</f>
        <v>M45</v>
      </c>
      <c r="D92" s="121">
        <f>IF('P6'!F35="","",'P6'!F35)</f>
        <v>35</v>
      </c>
      <c r="E92" s="122">
        <f>IF('P6'!G35="","",'P6'!G35)</f>
        <v>27849</v>
      </c>
      <c r="F92" s="123" t="str">
        <f>IF('P6'!I35="","",'P6'!I35)</f>
        <v>Børge Aadland</v>
      </c>
      <c r="G92" s="123" t="str">
        <f>IF('P6'!J35="","",'P6'!J35)</f>
        <v>AK Bjørgvin</v>
      </c>
      <c r="H92" s="119">
        <f>IF('P6'!Q35="","",'P6'!Q35)</f>
        <v>107</v>
      </c>
      <c r="I92" s="119">
        <f>IF('P6'!R35="","",'P6'!R35)</f>
        <v>146</v>
      </c>
      <c r="J92" s="120">
        <f>IF('P6'!V35="","",'P6'!V35)</f>
        <v>7.77</v>
      </c>
      <c r="K92" s="120">
        <f>IF('P6'!W35="","",'P6'!W35)</f>
        <v>12.25</v>
      </c>
      <c r="L92" s="120">
        <f>IF('P6'!X35="","",'P6'!X35)</f>
        <v>7.1</v>
      </c>
      <c r="M92" s="120">
        <f>IF('P6'!AE35&gt;34,'P6'!Z35,'P6'!Z36)</f>
        <v>930.4446638190135</v>
      </c>
    </row>
    <row r="93" spans="1:13" ht="16">
      <c r="A93" s="119">
        <v>2</v>
      </c>
      <c r="B93" s="120">
        <f>IF('P6'!D37="","",'P6'!D37)</f>
        <v>98.95</v>
      </c>
      <c r="C93" s="121" t="str">
        <f>IF('P6'!E37="","",'P6'!E37)</f>
        <v>M55</v>
      </c>
      <c r="D93" s="121">
        <f>IF('P6'!F37="","",'P6'!F37)</f>
        <v>35</v>
      </c>
      <c r="E93" s="122">
        <f>IF('P6'!G37="","",'P6'!G37)</f>
        <v>25021</v>
      </c>
      <c r="F93" s="123" t="str">
        <f>IF('P6'!I37="","",'P6'!I37)</f>
        <v>Dag Rønnevik</v>
      </c>
      <c r="G93" s="123" t="str">
        <f>IF('P6'!J37="","",'P6'!J37)</f>
        <v>Trysvær VK</v>
      </c>
      <c r="H93" s="119">
        <f>IF('P6'!Q37="","",'P6'!Q37)</f>
        <v>75</v>
      </c>
      <c r="I93" s="119">
        <f>IF('P6'!R37="","",'P6'!R37)</f>
        <v>100</v>
      </c>
      <c r="J93" s="120">
        <f>IF('P6'!V37="","",'P6'!V37)</f>
        <v>6.08</v>
      </c>
      <c r="K93" s="120">
        <f>IF('P6'!W37="","",'P6'!W37)</f>
        <v>11.67</v>
      </c>
      <c r="L93" s="120">
        <f>IF('P6'!X37="","",'P6'!X37)</f>
        <v>9.01</v>
      </c>
      <c r="M93" s="120">
        <f>IF('P6'!AE37&gt;34,'P6'!Z37,'P6'!Z38)</f>
        <v>739.49203867992139</v>
      </c>
    </row>
  </sheetData>
  <mergeCells count="6">
    <mergeCell ref="A47:M47"/>
    <mergeCell ref="A1:M1"/>
    <mergeCell ref="A2:E2"/>
    <mergeCell ref="F2:I2"/>
    <mergeCell ref="J2:M2"/>
    <mergeCell ref="A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83"/>
  <sheetViews>
    <sheetView topLeftCell="D3" workbookViewId="0">
      <selection activeCell="M5" sqref="M5"/>
    </sheetView>
  </sheetViews>
  <sheetFormatPr baseColWidth="10" defaultColWidth="14.5" defaultRowHeight="15" customHeight="1"/>
  <cols>
    <col min="1" max="1" width="6" customWidth="1"/>
    <col min="6" max="6" width="30.5" customWidth="1"/>
    <col min="7" max="7" width="21.5" customWidth="1"/>
    <col min="8" max="11" width="7.33203125" customWidth="1"/>
    <col min="12" max="12" width="11" customWidth="1"/>
    <col min="13" max="13" width="10.6640625" customWidth="1"/>
  </cols>
  <sheetData>
    <row r="1" spans="1:13" ht="15" customHeight="1">
      <c r="A1" s="269" t="s">
        <v>225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</row>
    <row r="2" spans="1:13" ht="15" customHeight="1">
      <c r="A2" s="272" t="str">
        <f>IF('P1'!K5&gt;0,'P1'!K5,"")</f>
        <v>Nidelv IL</v>
      </c>
      <c r="B2" s="267"/>
      <c r="C2" s="267"/>
      <c r="D2" s="267"/>
      <c r="E2" s="268"/>
      <c r="F2" s="273" t="str">
        <f>IF('P1'!P5&gt;0,'P1'!P5,"")</f>
        <v>Ranheimshallen</v>
      </c>
      <c r="G2" s="267"/>
      <c r="H2" s="267"/>
      <c r="I2" s="267"/>
      <c r="J2" s="274" t="s">
        <v>215</v>
      </c>
      <c r="K2" s="267"/>
      <c r="L2" s="267"/>
      <c r="M2" s="267"/>
    </row>
    <row r="3" spans="1:13" ht="14">
      <c r="A3" s="115" t="s">
        <v>216</v>
      </c>
      <c r="B3" s="117" t="s">
        <v>217</v>
      </c>
      <c r="C3" s="117" t="s">
        <v>218</v>
      </c>
      <c r="D3" s="115" t="s">
        <v>219</v>
      </c>
      <c r="E3" s="115" t="s">
        <v>220</v>
      </c>
      <c r="F3" s="118" t="s">
        <v>21</v>
      </c>
      <c r="G3" s="118" t="s">
        <v>71</v>
      </c>
      <c r="H3" s="115" t="s">
        <v>23</v>
      </c>
      <c r="I3" s="115" t="s">
        <v>24</v>
      </c>
      <c r="J3" s="115" t="s">
        <v>221</v>
      </c>
      <c r="K3" s="115" t="s">
        <v>222</v>
      </c>
      <c r="L3" s="115" t="s">
        <v>30</v>
      </c>
      <c r="M3" s="115" t="s">
        <v>27</v>
      </c>
    </row>
    <row r="4" spans="1:13" ht="20">
      <c r="A4" s="275" t="s">
        <v>223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16">
      <c r="A5" s="119">
        <v>1</v>
      </c>
      <c r="B5" s="120">
        <f>IF('P7'!D9="","",'P7'!D9)</f>
        <v>52.2</v>
      </c>
      <c r="C5" s="121" t="str">
        <f>IF('P7'!E9="","",'P7'!E9)</f>
        <v>SK</v>
      </c>
      <c r="D5" s="121" t="str">
        <f>IF('P7'!F9="","",'P7'!F9)</f>
        <v>24-34</v>
      </c>
      <c r="E5" s="122">
        <f>IF('P7'!G9="","",'P7'!G9)</f>
        <v>34413</v>
      </c>
      <c r="F5" s="123" t="str">
        <f>IF('P7'!I9="","",'P7'!I9)</f>
        <v>Sarah O. H. Øvsthus</v>
      </c>
      <c r="G5" s="123" t="str">
        <f>IF('P7'!J9="","",'P7'!J9)</f>
        <v>AK Bjørgvin</v>
      </c>
      <c r="H5" s="119">
        <f>IF('P7'!Q9="","",'P7'!Q9)</f>
        <v>76</v>
      </c>
      <c r="I5" s="119">
        <f>IF('P7'!R9="","",'P7'!R9)</f>
        <v>97</v>
      </c>
      <c r="J5" s="120">
        <f>IF('P7'!V9="","",'P7'!V9)</f>
        <v>7.81</v>
      </c>
      <c r="K5" s="120">
        <f>IF('P7'!W9="","",'P7'!W9)</f>
        <v>12.53</v>
      </c>
      <c r="L5" s="120">
        <f>IF('P7'!X9="","",'P7'!X9)</f>
        <v>6.6</v>
      </c>
      <c r="M5" s="120">
        <f>IF('P7'!Z10="","",'P7'!Z10)</f>
        <v>816.42009414564041</v>
      </c>
    </row>
    <row r="6" spans="1:13" ht="16">
      <c r="A6" s="119">
        <v>2</v>
      </c>
      <c r="B6" s="120">
        <f>IF('P7'!D17="","",'P7'!D17)</f>
        <v>56.5</v>
      </c>
      <c r="C6" s="121" t="str">
        <f>IF('P7'!E17="","",'P7'!E17)</f>
        <v>SK</v>
      </c>
      <c r="D6" s="121" t="str">
        <f>IF('P7'!F17="","",'P7'!F17)</f>
        <v>24-34</v>
      </c>
      <c r="E6" s="122">
        <f>IF('P7'!G17="","",'P7'!G17)</f>
        <v>35320</v>
      </c>
      <c r="F6" s="123" t="str">
        <f>IF('P7'!I17="","",'P7'!I17)</f>
        <v>Rebecca Tao Jacobsen</v>
      </c>
      <c r="G6" s="123" t="str">
        <f>IF('P7'!J17="","",'P7'!J17)</f>
        <v>Larvik AK</v>
      </c>
      <c r="H6" s="119">
        <f>IF('P7'!Q17="","",'P7'!Q17)</f>
        <v>80</v>
      </c>
      <c r="I6" s="119">
        <f>IF('P7'!R17="","",'P7'!R17)</f>
        <v>106</v>
      </c>
      <c r="J6" s="120">
        <f>IF('P7'!V17="","",'P7'!V17)</f>
        <v>7.34</v>
      </c>
      <c r="K6" s="120">
        <f>IF('P7'!W17="","",'P7'!W17)</f>
        <v>10.43</v>
      </c>
      <c r="L6" s="120">
        <f>IF('P7'!X17="","",'P7'!X17)</f>
        <v>6.78</v>
      </c>
      <c r="M6" s="120">
        <f>IF('P7'!Z18="","",'P7'!Z18)</f>
        <v>757.09449088270458</v>
      </c>
    </row>
    <row r="7" spans="1:13" ht="16">
      <c r="A7" s="119">
        <v>3</v>
      </c>
      <c r="B7" s="120">
        <f>IF('P5'!D13="","",'P5'!D13)</f>
        <v>67.98</v>
      </c>
      <c r="C7" s="121" t="str">
        <f>IF('P5'!E13="","",'P5'!E13)</f>
        <v>SK</v>
      </c>
      <c r="D7" s="121" t="str">
        <f>IF('P5'!F13="","",'P5'!F13)</f>
        <v>19-23</v>
      </c>
      <c r="E7" s="122">
        <f>IF('P5'!G13="","",'P5'!G13)</f>
        <v>37315</v>
      </c>
      <c r="F7" s="123" t="str">
        <f>IF('P5'!I13="","",'P5'!I13)</f>
        <v>Julia Jordanger Loen</v>
      </c>
      <c r="G7" s="123" t="str">
        <f>IF('P5'!J13="","",'P5'!J13)</f>
        <v>Breimsbygda IL</v>
      </c>
      <c r="H7" s="119">
        <f>IF('P5'!Q13="","",'P5'!Q13)</f>
        <v>83</v>
      </c>
      <c r="I7" s="119">
        <f>IF('P5'!R13="","",'P5'!R13)</f>
        <v>105</v>
      </c>
      <c r="J7" s="120">
        <f>IF('P5'!V13="","",'P5'!V13)</f>
        <v>7.37</v>
      </c>
      <c r="K7" s="120">
        <f>IF('P5'!W13="","",'P5'!W13)</f>
        <v>13.22</v>
      </c>
      <c r="L7" s="120">
        <f>IF('P5'!X13="","",'P5'!X13)</f>
        <v>6.79</v>
      </c>
      <c r="M7" s="120">
        <f>IF('P5'!Z14="","",'P5'!Z14)</f>
        <v>745.13003061002564</v>
      </c>
    </row>
    <row r="8" spans="1:13" ht="16">
      <c r="A8" s="119">
        <v>4</v>
      </c>
      <c r="B8" s="120">
        <f>IF('P5'!D19="","",'P5'!D19)</f>
        <v>55.62</v>
      </c>
      <c r="C8" s="121" t="str">
        <f>IF('P5'!E19="","",'P5'!E19)</f>
        <v>JK</v>
      </c>
      <c r="D8" s="121" t="str">
        <f>IF('P5'!F19="","",'P5'!F19)</f>
        <v>19-23</v>
      </c>
      <c r="E8" s="122">
        <f>IF('P5'!G19="","",'P5'!G19)</f>
        <v>38084</v>
      </c>
      <c r="F8" s="123" t="str">
        <f>IF('P5'!I19="","",'P5'!I19)</f>
        <v>Ronja Lenvik</v>
      </c>
      <c r="G8" s="123" t="str">
        <f>IF('P5'!J19="","",'P5'!J19)</f>
        <v>Hitra VK</v>
      </c>
      <c r="H8" s="119">
        <f>IF('P5'!Q19="","",'P5'!Q19)</f>
        <v>69</v>
      </c>
      <c r="I8" s="119">
        <f>IF('P5'!R19="","",'P5'!R19)</f>
        <v>90</v>
      </c>
      <c r="J8" s="120">
        <f>IF('P5'!V19="","",'P5'!V19)</f>
        <v>7.17</v>
      </c>
      <c r="K8" s="120">
        <f>IF('P5'!W19="","",'P5'!W19)</f>
        <v>11.12</v>
      </c>
      <c r="L8" s="120">
        <f>IF('P5'!X19="","",'P5'!X19)</f>
        <v>7.12</v>
      </c>
      <c r="M8" s="120">
        <f>IF('P5'!Z20="","",'P5'!Z20)</f>
        <v>708.29057011786222</v>
      </c>
    </row>
    <row r="9" spans="1:13" ht="16">
      <c r="A9" s="119">
        <v>5</v>
      </c>
      <c r="B9" s="120">
        <f>IF('P5'!D9="","",'P5'!D9)</f>
        <v>53.58</v>
      </c>
      <c r="C9" s="121" t="str">
        <f>IF('P5'!E9="","",'P5'!E9)</f>
        <v>SK</v>
      </c>
      <c r="D9" s="121" t="str">
        <f>IF('P5'!F9="","",'P5'!F9)</f>
        <v>19-23</v>
      </c>
      <c r="E9" s="122">
        <f>IF('P5'!G9="","",'P5'!G9)</f>
        <v>36561</v>
      </c>
      <c r="F9" s="123" t="str">
        <f>IF('P5'!I9="","",'P5'!I9)</f>
        <v>Tiril Boge</v>
      </c>
      <c r="G9" s="123" t="str">
        <f>IF('P5'!J9="","",'P5'!J9)</f>
        <v>AK Bjørgvin</v>
      </c>
      <c r="H9" s="119">
        <f>IF('P5'!Q9="","",'P5'!Q9)</f>
        <v>60</v>
      </c>
      <c r="I9" s="119">
        <f>IF('P5'!R9="","",'P5'!R9)</f>
        <v>78</v>
      </c>
      <c r="J9" s="120">
        <f>IF('P5'!V9="","",'P5'!V9)</f>
        <v>7.89</v>
      </c>
      <c r="K9" s="120">
        <f>IF('P5'!W9="","",'P5'!W9)</f>
        <v>10.97</v>
      </c>
      <c r="L9" s="120">
        <f>IF('P5'!X9="","",'P5'!X9)</f>
        <v>6.89</v>
      </c>
      <c r="M9" s="120">
        <f>IF('P5'!Z10="","",'P5'!Z10)</f>
        <v>708.07291093597166</v>
      </c>
    </row>
    <row r="10" spans="1:13" ht="16">
      <c r="A10" s="119">
        <v>6</v>
      </c>
      <c r="B10" s="120">
        <f>IF('P5'!D25="","",'P5'!D25)</f>
        <v>75.56</v>
      </c>
      <c r="C10" s="121" t="str">
        <f>IF('P5'!E25="","",'P5'!E25)</f>
        <v>JK</v>
      </c>
      <c r="D10" s="121" t="str">
        <f>IF('P5'!F25="","",'P5'!F25)</f>
        <v>19-23</v>
      </c>
      <c r="E10" s="122">
        <f>IF('P5'!G25="","",'P5'!G25)</f>
        <v>38060</v>
      </c>
      <c r="F10" s="123" t="str">
        <f>IF('P5'!I25="","",'P5'!I25)</f>
        <v>Tine Rognaldsen Pedersen</v>
      </c>
      <c r="G10" s="123" t="str">
        <f>IF('P5'!J25="","",'P5'!J25)</f>
        <v>Tambarskjelvar IL</v>
      </c>
      <c r="H10" s="119">
        <f>IF('P5'!Q25="","",'P5'!Q25)</f>
        <v>80</v>
      </c>
      <c r="I10" s="119">
        <f>IF('P5'!R25="","",'P5'!R25)</f>
        <v>104</v>
      </c>
      <c r="J10" s="120">
        <f>IF('P5'!V25="","",'P5'!V25)</f>
        <v>6.77</v>
      </c>
      <c r="K10" s="120">
        <f>IF('P5'!W25="","",'P5'!W25)</f>
        <v>11.91</v>
      </c>
      <c r="L10" s="120">
        <f>IF('P5'!X25="","",'P5'!X25)</f>
        <v>7.18</v>
      </c>
      <c r="M10" s="120">
        <f>IF('P5'!Z26="","",'P5'!Z26)</f>
        <v>667.02732594038775</v>
      </c>
    </row>
    <row r="11" spans="1:13" ht="16">
      <c r="A11" s="119">
        <v>7</v>
      </c>
      <c r="B11" s="120">
        <f>IF('P7'!D31="","",'P7'!D31)</f>
        <v>67.66</v>
      </c>
      <c r="C11" s="121" t="str">
        <f>IF('P7'!E31="","",'P7'!E31)</f>
        <v>K35</v>
      </c>
      <c r="D11" s="121">
        <f>IF('P7'!F31="","",'P7'!F31)</f>
        <v>35</v>
      </c>
      <c r="E11" s="122">
        <f>IF('P7'!G31="","",'P7'!G31)</f>
        <v>31365</v>
      </c>
      <c r="F11" s="123" t="str">
        <f>IF('P7'!I31="","",'P7'!I31)</f>
        <v>Marianne Hasfjord</v>
      </c>
      <c r="G11" s="123" t="str">
        <f>IF('P7'!J31="","",'P7'!J31)</f>
        <v>AK Bjørgvin</v>
      </c>
      <c r="H11" s="119">
        <f>IF('P7'!Q31="","",'P7'!Q31)</f>
        <v>65</v>
      </c>
      <c r="I11" s="119">
        <f>IF('P7'!R31="","",'P7'!R31)</f>
        <v>81</v>
      </c>
      <c r="J11" s="120">
        <f>IF('P7'!V31="","",'P7'!V31)</f>
        <v>6.6</v>
      </c>
      <c r="K11" s="120">
        <f>IF('P7'!W31="","",'P7'!W31)</f>
        <v>12.21</v>
      </c>
      <c r="L11" s="120">
        <f>IF('P7'!X31="","",'P7'!X31)</f>
        <v>7.33</v>
      </c>
      <c r="M11" s="120">
        <f>IF('P7'!Z32="","",'P7'!Z32)</f>
        <v>629.31684207596652</v>
      </c>
    </row>
    <row r="12" spans="1:13" ht="16">
      <c r="A12" s="119">
        <v>8</v>
      </c>
      <c r="B12" s="120">
        <f>IF('P1'!D19="","",'P1'!D19)</f>
        <v>54.3</v>
      </c>
      <c r="C12" s="121" t="str">
        <f>IF('P1'!E19="","",'P1'!E19)</f>
        <v>UK</v>
      </c>
      <c r="D12" s="121" t="str">
        <f>IF('P1'!F19="","",'P1'!F19)</f>
        <v>13-14</v>
      </c>
      <c r="E12" s="122">
        <f>IF('P1'!G19="","",'P1'!G19)</f>
        <v>39927</v>
      </c>
      <c r="F12" s="123" t="str">
        <f>IF('P1'!I19="","",'P1'!I19)</f>
        <v>Lea Berge Jensen</v>
      </c>
      <c r="G12" s="123" t="str">
        <f>IF('P1'!J19="","",'P1'!J19)</f>
        <v>Vigrestad IK</v>
      </c>
      <c r="H12" s="119">
        <f>IF('P1'!Q19="","",'P1'!Q19)</f>
        <v>53</v>
      </c>
      <c r="I12" s="119">
        <f>IF('P1'!R19="","",'P1'!R19)</f>
        <v>64</v>
      </c>
      <c r="J12" s="120">
        <f>IF('P1'!V19="","",'P1'!V19)</f>
        <v>6.77</v>
      </c>
      <c r="K12" s="120">
        <f>IF('P1'!W19="","",'P1'!W19)</f>
        <v>11.87</v>
      </c>
      <c r="L12" s="120">
        <f>IF('P1'!X19="","",'P1'!X19)</f>
        <v>7.07</v>
      </c>
      <c r="M12" s="120">
        <f>IF('P1'!Z20="","",'P1'!Z20)</f>
        <v>651.86227555648929</v>
      </c>
    </row>
    <row r="13" spans="1:13" ht="16">
      <c r="A13" s="119">
        <v>9</v>
      </c>
      <c r="B13" s="120">
        <f>IF('P7'!D27="","",'P7'!D27)</f>
        <v>82.96</v>
      </c>
      <c r="C13" s="121" t="str">
        <f>IF('P7'!E27="","",'P7'!E27)</f>
        <v>SK</v>
      </c>
      <c r="D13" s="121" t="str">
        <f>IF('P7'!F27="","",'P7'!F27)</f>
        <v>24-34</v>
      </c>
      <c r="E13" s="122">
        <f>IF('P7'!G27="","",'P7'!G27)</f>
        <v>33918</v>
      </c>
      <c r="F13" s="123" t="str">
        <f>IF('P7'!I27="","",'P7'!I27)</f>
        <v>Lone E. H. Kalland</v>
      </c>
      <c r="G13" s="123" t="str">
        <f>IF('P7'!J27="","",'P7'!J27)</f>
        <v>Tambarskjelvar IL</v>
      </c>
      <c r="H13" s="119">
        <f>IF('P7'!Q27="","",'P7'!Q27)</f>
        <v>83</v>
      </c>
      <c r="I13" s="119">
        <f>IF('P7'!R27="","",'P7'!R27)</f>
        <v>112</v>
      </c>
      <c r="J13" s="120">
        <f>IF('P7'!V27="","",'P7'!V27)</f>
        <v>7.1</v>
      </c>
      <c r="K13" s="120">
        <f>IF('P7'!W27="","",'P7'!W27)</f>
        <v>10.18</v>
      </c>
      <c r="L13" s="120">
        <f>IF('P7'!X27="","",'P7'!X27)</f>
        <v>7.59</v>
      </c>
      <c r="M13" s="120">
        <f>IF('P7'!Z28="","",'P7'!Z28)</f>
        <v>632.06173495787516</v>
      </c>
    </row>
    <row r="14" spans="1:13" ht="16">
      <c r="A14" s="119">
        <v>10</v>
      </c>
      <c r="B14" s="120">
        <f>IF('P7'!D11="","",'P7'!D11)</f>
        <v>66.540000000000006</v>
      </c>
      <c r="C14" s="121" t="str">
        <f>IF('P7'!E11="","",'P7'!E11)</f>
        <v>SK</v>
      </c>
      <c r="D14" s="121" t="str">
        <f>IF('P7'!F11="","",'P7'!F11)</f>
        <v>24-34</v>
      </c>
      <c r="E14" s="122">
        <f>IF('P7'!G11="","",'P7'!G11)</f>
        <v>33707</v>
      </c>
      <c r="F14" s="123" t="str">
        <f>IF('P7'!I11="","",'P7'!I11)</f>
        <v xml:space="preserve">Caroline Røsbø </v>
      </c>
      <c r="G14" s="123" t="str">
        <f>IF('P7'!J11="","",'P7'!J11)</f>
        <v>AK Bjørgvin</v>
      </c>
      <c r="H14" s="119">
        <f>IF('P7'!Q11="","",'P7'!Q11)</f>
        <v>61</v>
      </c>
      <c r="I14" s="119">
        <f>IF('P7'!R11="","",'P7'!R11)</f>
        <v>77</v>
      </c>
      <c r="J14" s="120">
        <f>IF('P7'!V11="","",'P7'!V11)</f>
        <v>6.64</v>
      </c>
      <c r="K14" s="120">
        <f>IF('P7'!W11="","",'P7'!W11)</f>
        <v>11.78</v>
      </c>
      <c r="L14" s="120">
        <f>IF('P7'!X11="","",'P7'!X11)</f>
        <v>7.48</v>
      </c>
      <c r="M14" s="120">
        <f>IF('P7'!Z12="","",'P7'!Z12)</f>
        <v>611.79004041930261</v>
      </c>
    </row>
    <row r="15" spans="1:13" ht="16">
      <c r="A15" s="119">
        <v>11</v>
      </c>
      <c r="B15" s="120">
        <f>IF('P5'!D21="","",'P5'!D21)</f>
        <v>71.8</v>
      </c>
      <c r="C15" s="121" t="str">
        <f>IF('P5'!E21="","",'P5'!E21)</f>
        <v>SK</v>
      </c>
      <c r="D15" s="121" t="str">
        <f>IF('P5'!F21="","",'P5'!F21)</f>
        <v>19-23</v>
      </c>
      <c r="E15" s="122">
        <f>IF('P5'!G21="","",'P5'!G21)</f>
        <v>36829</v>
      </c>
      <c r="F15" s="123" t="str">
        <f>IF('P5'!I21="","",'P5'!I21)</f>
        <v>Vilde Elisabeth Davidsen</v>
      </c>
      <c r="G15" s="123" t="str">
        <f>IF('P5'!J21="","",'P5'!J21)</f>
        <v>Nidelv IL</v>
      </c>
      <c r="H15" s="119">
        <f>IF('P5'!Q21="","",'P5'!Q21)</f>
        <v>62</v>
      </c>
      <c r="I15" s="119">
        <f>IF('P5'!R21="","",'P5'!R21)</f>
        <v>83</v>
      </c>
      <c r="J15" s="120">
        <f>IF('P5'!V21="","",'P5'!V21)</f>
        <v>6.65</v>
      </c>
      <c r="K15" s="120">
        <f>IF('P5'!W21="","",'P5'!W21)</f>
        <v>11.1</v>
      </c>
      <c r="L15" s="120">
        <f>IF('P5'!X21="","",'P5'!X21)</f>
        <v>7.2</v>
      </c>
      <c r="M15" s="120">
        <f>IF('P5'!Z22="","",'P5'!Z22)</f>
        <v>608.3085366977009</v>
      </c>
    </row>
    <row r="16" spans="1:13" ht="16">
      <c r="A16" s="119">
        <v>12</v>
      </c>
      <c r="B16" s="120">
        <f>IF('P5'!D11="","",'P5'!D11)</f>
        <v>75.62</v>
      </c>
      <c r="C16" s="121" t="str">
        <f>IF('P5'!E11="","",'P5'!E11)</f>
        <v>JK</v>
      </c>
      <c r="D16" s="121" t="str">
        <f>IF('P5'!F11="","",'P5'!F11)</f>
        <v>19-23</v>
      </c>
      <c r="E16" s="122">
        <f>IF('P5'!G11="","",'P5'!G11)</f>
        <v>38134</v>
      </c>
      <c r="F16" s="123" t="str">
        <f>IF('P5'!I11="","",'P5'!I11)</f>
        <v>Laila Therese K. Bjørnarheim</v>
      </c>
      <c r="G16" s="123" t="str">
        <f>IF('P5'!J11="","",'P5'!J11)</f>
        <v>Breimsbygda IL</v>
      </c>
      <c r="H16" s="119">
        <f>IF('P5'!Q11="","",'P5'!Q11)</f>
        <v>77</v>
      </c>
      <c r="I16" s="119">
        <f>IF('P5'!R11="","",'P5'!R11)</f>
        <v>96</v>
      </c>
      <c r="J16" s="120">
        <f>IF('P5'!V11="","",'P5'!V11)</f>
        <v>6.45</v>
      </c>
      <c r="K16" s="120">
        <f>IF('P5'!W11="","",'P5'!W11)</f>
        <v>10.17</v>
      </c>
      <c r="L16" s="120">
        <f>IF('P5'!X11="","",'P5'!X11)</f>
        <v>7.51</v>
      </c>
      <c r="M16" s="120">
        <f>IF('P5'!Z12="","",'P5'!Z12)</f>
        <v>605.8099503865285</v>
      </c>
    </row>
    <row r="17" spans="1:13" ht="16">
      <c r="A17" s="119">
        <v>13</v>
      </c>
      <c r="B17" s="120">
        <f>IF('P2'!D21="","",'P2'!D21)</f>
        <v>78.680000000000007</v>
      </c>
      <c r="C17" s="121" t="str">
        <f>IF('P2'!E21="","",'P2'!E21)</f>
        <v>JK</v>
      </c>
      <c r="D17" s="121" t="str">
        <f>IF('P2'!F21="","",'P2'!F21)</f>
        <v>17-18</v>
      </c>
      <c r="E17" s="122">
        <f>IF('P2'!G21="","",'P2'!G21)</f>
        <v>38581</v>
      </c>
      <c r="F17" s="123" t="str">
        <f>IF('P2'!I21="","",'P2'!I21)</f>
        <v>Linn Christina Larssen</v>
      </c>
      <c r="G17" s="123" t="str">
        <f>IF('P2'!J21="","",'P2'!J21)</f>
        <v>Larvik AK</v>
      </c>
      <c r="H17" s="119">
        <f>IF('P2'!Q21="","",'P2'!Q21)</f>
        <v>73</v>
      </c>
      <c r="I17" s="119">
        <f>IF('P2'!R21="","",'P2'!R21)</f>
        <v>88</v>
      </c>
      <c r="J17" s="120">
        <f>IF('P2'!V21="","",'P2'!V21)</f>
        <v>6.83</v>
      </c>
      <c r="K17" s="120">
        <f>IF('P2'!W21="","",'P2'!W21)</f>
        <v>10.19</v>
      </c>
      <c r="L17" s="120">
        <f>IF('P2'!X21="","",'P2'!X21)</f>
        <v>7.59</v>
      </c>
      <c r="M17" s="120">
        <f>IF('P2'!Z22="","",'P2'!Z22)</f>
        <v>589.26937761885881</v>
      </c>
    </row>
    <row r="18" spans="1:13" ht="16">
      <c r="A18" s="119">
        <v>14</v>
      </c>
      <c r="B18" s="120">
        <f>IF('P1'!D17="","",'P1'!D17)</f>
        <v>54.84</v>
      </c>
      <c r="C18" s="121" t="str">
        <f>IF('P1'!E17="","",'P1'!E17)</f>
        <v>UK</v>
      </c>
      <c r="D18" s="121" t="str">
        <f>IF('P1'!F17="","",'P1'!F17)</f>
        <v>13-14</v>
      </c>
      <c r="E18" s="122">
        <f>IF('P1'!G17="","",'P1'!G17)</f>
        <v>40180</v>
      </c>
      <c r="F18" s="123" t="str">
        <f>IF('P1'!I17="","",'P1'!I17)</f>
        <v>Lilje Kristine M. Røyseth</v>
      </c>
      <c r="G18" s="123" t="str">
        <f>IF('P1'!J17="","",'P1'!J17)</f>
        <v>Tambarskjelvar IL</v>
      </c>
      <c r="H18" s="119">
        <f>IF('P1'!Q17="","",'P1'!Q17)</f>
        <v>30</v>
      </c>
      <c r="I18" s="119">
        <f>IF('P1'!R17="","",'P1'!R17)</f>
        <v>50</v>
      </c>
      <c r="J18" s="120">
        <f>IF('P1'!V17="","",'P1'!V17)</f>
        <v>6.59</v>
      </c>
      <c r="K18" s="120">
        <f>IF('P1'!W17="","",'P1'!W17)</f>
        <v>12.67</v>
      </c>
      <c r="L18" s="120">
        <f>IF('P1'!X17="","",'P1'!X17)</f>
        <v>7.45</v>
      </c>
      <c r="M18" s="120">
        <f>IF('P1'!Z18="","",'P1'!Z18)</f>
        <v>578.63150231653344</v>
      </c>
    </row>
    <row r="19" spans="1:13" ht="16">
      <c r="A19" s="119">
        <v>15</v>
      </c>
      <c r="B19" s="120">
        <f>IF('P2'!D17="","",'P2'!D17)</f>
        <v>61.08</v>
      </c>
      <c r="C19" s="121" t="str">
        <f>IF('P2'!E17="","",'P2'!E17)</f>
        <v>UK</v>
      </c>
      <c r="D19" s="121" t="str">
        <f>IF('P2'!F17="","",'P2'!F17)</f>
        <v>15-16</v>
      </c>
      <c r="E19" s="122">
        <f>IF('P2'!G17="","",'P2'!G17)</f>
        <v>39505</v>
      </c>
      <c r="F19" s="123" t="str">
        <f>IF('P2'!I17="","",'P2'!I17)</f>
        <v>Eline Høien</v>
      </c>
      <c r="G19" s="123" t="str">
        <f>IF('P2'!J17="","",'P2'!J17)</f>
        <v>Vigrestad IK</v>
      </c>
      <c r="H19" s="119">
        <f>IF('P2'!Q17="","",'P2'!Q17)</f>
        <v>56</v>
      </c>
      <c r="I19" s="119">
        <f>IF('P2'!R17="","",'P2'!R17)</f>
        <v>70</v>
      </c>
      <c r="J19" s="120">
        <f>IF('P2'!V17="","",'P2'!V17)</f>
        <v>6.25</v>
      </c>
      <c r="K19" s="120">
        <f>IF('P2'!W17="","",'P2'!W17)</f>
        <v>9.57</v>
      </c>
      <c r="L19" s="120">
        <f>IF('P2'!X17="","",'P2'!X17)</f>
        <v>7.47</v>
      </c>
      <c r="M19" s="120">
        <f>IF('P2'!Z18="","",'P2'!Z18)</f>
        <v>572.6576349282966</v>
      </c>
    </row>
    <row r="20" spans="1:13" ht="16">
      <c r="A20" s="119">
        <v>16</v>
      </c>
      <c r="B20" s="120">
        <f>IF('P2'!D11="","",'P2'!D11)</f>
        <v>70.239999999999995</v>
      </c>
      <c r="C20" s="121" t="str">
        <f>IF('P2'!E11="","",'P2'!E11)</f>
        <v>UK</v>
      </c>
      <c r="D20" s="121" t="str">
        <f>IF('P2'!F11="","",'P2'!F11)</f>
        <v>15-16</v>
      </c>
      <c r="E20" s="122">
        <f>IF('P2'!G11="","",'P2'!G11)</f>
        <v>39575</v>
      </c>
      <c r="F20" s="123" t="str">
        <f>IF('P2'!I11="","",'P2'!I11)</f>
        <v>Mariell Endestad Hellevang</v>
      </c>
      <c r="G20" s="123" t="str">
        <f>IF('P2'!J11="","",'P2'!J11)</f>
        <v>Tambarskjelvar IL</v>
      </c>
      <c r="H20" s="119">
        <f>IF('P2'!Q11="","",'P2'!Q11)</f>
        <v>62</v>
      </c>
      <c r="I20" s="119">
        <f>IF('P2'!R11="","",'P2'!R11)</f>
        <v>75</v>
      </c>
      <c r="J20" s="120">
        <f>IF('P2'!V11="","",'P2'!V11)</f>
        <v>6.82</v>
      </c>
      <c r="K20" s="120">
        <f>IF('P2'!W11="","",'P2'!W11)</f>
        <v>10.49</v>
      </c>
      <c r="L20" s="120">
        <f>IF('P2'!X11="","",'P2'!X11)</f>
        <v>7.71</v>
      </c>
      <c r="M20" s="120">
        <f>IF('P2'!Z12="","",'P2'!Z12)</f>
        <v>572.0248753707059</v>
      </c>
    </row>
    <row r="21" spans="1:13" ht="16">
      <c r="A21" s="119">
        <v>17</v>
      </c>
      <c r="B21" s="120">
        <f>IF('P2'!D27="","",'P2'!D27)</f>
        <v>77.14</v>
      </c>
      <c r="C21" s="121" t="str">
        <f>IF('P2'!E27="","",'P2'!E27)</f>
        <v>JK</v>
      </c>
      <c r="D21" s="121" t="str">
        <f>IF('P2'!F27="","",'P2'!F27)</f>
        <v>17-18</v>
      </c>
      <c r="E21" s="122">
        <f>IF('P2'!G27="","",'P2'!G27)</f>
        <v>38610</v>
      </c>
      <c r="F21" s="123" t="str">
        <f>IF('P2'!I27="","",'P2'!I27)</f>
        <v>Trine Endestad Hellevang</v>
      </c>
      <c r="G21" s="123" t="str">
        <f>IF('P2'!J27="","",'P2'!J27)</f>
        <v>Tambarskjelvar IL</v>
      </c>
      <c r="H21" s="119">
        <f>IF('P2'!Q27="","",'P2'!Q27)</f>
        <v>70</v>
      </c>
      <c r="I21" s="119">
        <f>IF('P2'!R27="","",'P2'!R27)</f>
        <v>88</v>
      </c>
      <c r="J21" s="120">
        <f>IF('P2'!V27="","",'P2'!V27)</f>
        <v>6.62</v>
      </c>
      <c r="K21" s="120">
        <f>IF('P2'!W27="","",'P2'!W27)</f>
        <v>10.029999999999999</v>
      </c>
      <c r="L21" s="120">
        <f>IF('P2'!X27="","",'P2'!X27)</f>
        <v>8</v>
      </c>
      <c r="M21" s="120">
        <f>IF('P2'!Z28="","",'P2'!Z28)</f>
        <v>566.31841714399047</v>
      </c>
    </row>
    <row r="22" spans="1:13" ht="16">
      <c r="A22" s="119">
        <v>18</v>
      </c>
      <c r="B22" s="120">
        <f>IF('P7'!D15="","",'P7'!D15)</f>
        <v>74.72</v>
      </c>
      <c r="C22" s="121" t="str">
        <f>IF('P7'!E15="","",'P7'!E15)</f>
        <v>SK</v>
      </c>
      <c r="D22" s="121" t="str">
        <f>IF('P7'!F15="","",'P7'!F15)</f>
        <v>24-34</v>
      </c>
      <c r="E22" s="122">
        <f>IF('P7'!G15="","",'P7'!G15)</f>
        <v>35145</v>
      </c>
      <c r="F22" s="123" t="str">
        <f>IF('P7'!I15="","",'P7'!I15)</f>
        <v>Kaia Arnøy Høyheim</v>
      </c>
      <c r="G22" s="123" t="str">
        <f>IF('P7'!J15="","",'P7'!J15)</f>
        <v>Bryggen AK</v>
      </c>
      <c r="H22" s="119">
        <f>IF('P7'!Q15="","",'P7'!Q15)</f>
        <v>57</v>
      </c>
      <c r="I22" s="119">
        <f>IF('P7'!R15="","",'P7'!R15)</f>
        <v>78</v>
      </c>
      <c r="J22" s="120">
        <f>IF('P7'!V15="","",'P7'!V15)</f>
        <v>6.7</v>
      </c>
      <c r="K22" s="120">
        <f>IF('P7'!W15="","",'P7'!W15)</f>
        <v>10.89</v>
      </c>
      <c r="L22" s="120">
        <f>IF('P7'!X15="","",'P7'!X15)</f>
        <v>7.68</v>
      </c>
      <c r="M22" s="120">
        <f>IF('P7'!Z16="","",'P7'!Z16)</f>
        <v>564.30298802300285</v>
      </c>
    </row>
    <row r="23" spans="1:13" ht="16">
      <c r="A23" s="119">
        <v>19</v>
      </c>
      <c r="B23" s="120">
        <f>IF('P2'!D13="","",'P2'!D13)</f>
        <v>53.64</v>
      </c>
      <c r="C23" s="121" t="str">
        <f>IF('P2'!E13="","",'P2'!E13)</f>
        <v>UK</v>
      </c>
      <c r="D23" s="121" t="str">
        <f>IF('P2'!F13="","",'P2'!F13)</f>
        <v>15-16</v>
      </c>
      <c r="E23" s="122">
        <f>IF('P2'!G13="","",'P2'!G13)</f>
        <v>39461</v>
      </c>
      <c r="F23" s="123" t="str">
        <f>IF('P2'!I13="","",'P2'!I13)</f>
        <v>Vilma Kornelie Hetle</v>
      </c>
      <c r="G23" s="123" t="str">
        <f>IF('P2'!J13="","",'P2'!J13)</f>
        <v>Trondheim AK</v>
      </c>
      <c r="H23" s="119">
        <f>IF('P2'!Q13="","",'P2'!Q13)</f>
        <v>42</v>
      </c>
      <c r="I23" s="119">
        <f>IF('P2'!R13="","",'P2'!R13)</f>
        <v>52</v>
      </c>
      <c r="J23" s="120">
        <f>IF('P2'!V13="","",'P2'!V13)</f>
        <v>6.85</v>
      </c>
      <c r="K23" s="120">
        <f>IF('P2'!W13="","",'P2'!W13)</f>
        <v>8.59</v>
      </c>
      <c r="L23" s="120">
        <f>IF('P2'!X13="","",'P2'!X13)</f>
        <v>7.13</v>
      </c>
      <c r="M23" s="120">
        <f>IF('P2'!Z14="","",'P2'!Z14)</f>
        <v>557.85968746723177</v>
      </c>
    </row>
    <row r="24" spans="1:13" ht="16">
      <c r="A24" s="119">
        <v>20</v>
      </c>
      <c r="B24" s="120">
        <f>IF('P7'!D29="","",'P7'!D29)</f>
        <v>80.3</v>
      </c>
      <c r="C24" s="121" t="str">
        <f>IF('P7'!E29="","",'P7'!E29)</f>
        <v>K35</v>
      </c>
      <c r="D24" s="121">
        <f>IF('P7'!F29="","",'P7'!F29)</f>
        <v>35</v>
      </c>
      <c r="E24" s="122">
        <f>IF('P7'!G29="","",'P7'!G29)</f>
        <v>31888</v>
      </c>
      <c r="F24" s="123" t="str">
        <f>IF('P7'!I29="","",'P7'!I29)</f>
        <v>Elisabeth B. Settem</v>
      </c>
      <c r="G24" s="123" t="str">
        <f>IF('P7'!J29="","",'P7'!J29)</f>
        <v>Trondheim AK</v>
      </c>
      <c r="H24" s="119">
        <f>IF('P7'!Q29="","",'P7'!Q29)</f>
        <v>65</v>
      </c>
      <c r="I24" s="119">
        <f>IF('P7'!R29="","",'P7'!R29)</f>
        <v>81</v>
      </c>
      <c r="J24" s="120">
        <f>IF('P7'!V29="","",'P7'!V29)</f>
        <v>5.79</v>
      </c>
      <c r="K24" s="120">
        <f>IF('P7'!W29="","",'P7'!W29)</f>
        <v>9.94</v>
      </c>
      <c r="L24" s="120">
        <f>IF('P7'!X29="","",'P7'!X29)</f>
        <v>7.75</v>
      </c>
      <c r="M24" s="120">
        <f>IF('P7'!Z30="","",'P7'!Z30)</f>
        <v>532.93909349886746</v>
      </c>
    </row>
    <row r="25" spans="1:13" ht="16">
      <c r="A25" s="119">
        <v>21</v>
      </c>
      <c r="B25" s="120">
        <f>IF('P5'!D17="","",'P5'!D17)</f>
        <v>77.08</v>
      </c>
      <c r="C25" s="121" t="str">
        <f>IF('P5'!E17="","",'P5'!E17)</f>
        <v>JK</v>
      </c>
      <c r="D25" s="121" t="str">
        <f>IF('P5'!F17="","",'P5'!F17)</f>
        <v>19-23</v>
      </c>
      <c r="E25" s="122">
        <f>IF('P5'!G17="","",'P5'!G17)</f>
        <v>37966</v>
      </c>
      <c r="F25" s="123" t="str">
        <f>IF('P5'!I17="","",'P5'!I17)</f>
        <v>Louisa Hjelmås</v>
      </c>
      <c r="G25" s="123" t="str">
        <f>IF('P5'!J17="","",'P5'!J17)</f>
        <v>Gjøvik AK</v>
      </c>
      <c r="H25" s="119">
        <f>IF('P5'!Q17="","",'P5'!Q17)</f>
        <v>74</v>
      </c>
      <c r="I25" s="119">
        <f>IF('P5'!R17="","",'P5'!R17)</f>
        <v>87</v>
      </c>
      <c r="J25" s="120">
        <f>IF('P5'!V17="","",'P5'!V17)</f>
        <v>6.32</v>
      </c>
      <c r="K25" s="120">
        <f>IF('P5'!W17="","",'P5'!W17)</f>
        <v>7.94</v>
      </c>
      <c r="L25" s="120">
        <f>IF('P5'!X17="","",'P5'!X17)</f>
        <v>7.68</v>
      </c>
      <c r="M25" s="120">
        <f>IF('P5'!Z18="","",'P5'!Z18)</f>
        <v>549.42051703267759</v>
      </c>
    </row>
    <row r="26" spans="1:13" ht="16">
      <c r="A26" s="119">
        <v>22</v>
      </c>
      <c r="B26" s="120">
        <f>IF('P1'!D11="","",'P1'!D11)</f>
        <v>47.44</v>
      </c>
      <c r="C26" s="121" t="str">
        <f>IF('P1'!E11="","",'P1'!E11)</f>
        <v>UK</v>
      </c>
      <c r="D26" s="121" t="str">
        <f>IF('P1'!F11="","",'P1'!F11)</f>
        <v>13-14</v>
      </c>
      <c r="E26" s="122">
        <f>IF('P1'!G11="","",'P1'!G11)</f>
        <v>40008</v>
      </c>
      <c r="F26" s="123" t="str">
        <f>IF('P1'!I11="","",'P1'!I11)</f>
        <v>Heidi Nævdal</v>
      </c>
      <c r="G26" s="123" t="str">
        <f>IF('P1'!J11="","",'P1'!J11)</f>
        <v>AK Bjørgvin</v>
      </c>
      <c r="H26" s="119">
        <f>IF('P1'!Q11="","",'P1'!Q11)</f>
        <v>39</v>
      </c>
      <c r="I26" s="119">
        <f>IF('P1'!R11="","",'P1'!R11)</f>
        <v>46</v>
      </c>
      <c r="J26" s="120">
        <f>IF('P1'!V11="","",'P1'!V11)</f>
        <v>6.19</v>
      </c>
      <c r="K26" s="120">
        <f>IF('P1'!W11="","",'P1'!W11)</f>
        <v>8.56</v>
      </c>
      <c r="L26" s="120">
        <f>IF('P1'!X11="","",'P1'!X11)</f>
        <v>7.51</v>
      </c>
      <c r="M26" s="120">
        <f>IF('P1'!Z12="","",'P1'!Z12)</f>
        <v>542.68532388548533</v>
      </c>
    </row>
    <row r="27" spans="1:13" ht="16">
      <c r="A27" s="119">
        <v>23</v>
      </c>
      <c r="B27" s="120">
        <f>IF('P5'!D23="","",'P5'!D23)</f>
        <v>75.180000000000007</v>
      </c>
      <c r="C27" s="121" t="str">
        <f>IF('P5'!E23="","",'P5'!E23)</f>
        <v>JK</v>
      </c>
      <c r="D27" s="121" t="str">
        <f>IF('P5'!F23="","",'P5'!F23)</f>
        <v>19-23</v>
      </c>
      <c r="E27" s="122">
        <f>IF('P5'!G23="","",'P5'!G23)</f>
        <v>38072</v>
      </c>
      <c r="F27" s="123" t="str">
        <f>IF('P5'!I23="","",'P5'!I23)</f>
        <v>Marthe A. Walseth</v>
      </c>
      <c r="G27" s="123" t="str">
        <f>IF('P5'!J23="","",'P5'!J23)</f>
        <v>Nidelv IL</v>
      </c>
      <c r="H27" s="119">
        <f>IF('P5'!Q23="","",'P5'!Q23)</f>
        <v>55</v>
      </c>
      <c r="I27" s="119">
        <f>IF('P5'!R23="","",'P5'!R23)</f>
        <v>70</v>
      </c>
      <c r="J27" s="120">
        <f>IF('P5'!V23="","",'P5'!V23)</f>
        <v>6.32</v>
      </c>
      <c r="K27" s="120">
        <f>IF('P5'!W23="","",'P5'!W23)</f>
        <v>9.83</v>
      </c>
      <c r="L27" s="120">
        <f>IF('P5'!X23="","",'P5'!X23)</f>
        <v>7.57</v>
      </c>
      <c r="M27" s="120">
        <f>IF('P5'!Z24="","",'P5'!Z24)</f>
        <v>531.25997890237704</v>
      </c>
    </row>
    <row r="28" spans="1:13" ht="16">
      <c r="A28" s="119">
        <v>24</v>
      </c>
      <c r="B28" s="120">
        <f>IF('P7'!D25="","",'P7'!D25)</f>
        <v>66.459999999999994</v>
      </c>
      <c r="C28" s="121" t="str">
        <f>IF('P7'!E25="","",'P7'!E25)</f>
        <v>SK</v>
      </c>
      <c r="D28" s="121" t="str">
        <f>IF('P7'!F25="","",'P7'!F25)</f>
        <v>24-34</v>
      </c>
      <c r="E28" s="122">
        <f>IF('P7'!G25="","",'P7'!G25)</f>
        <v>34343</v>
      </c>
      <c r="F28" s="123" t="str">
        <f>IF('P7'!I25="","",'P7'!I25)</f>
        <v>Julie Alexandra Klæboe</v>
      </c>
      <c r="G28" s="123" t="str">
        <f>IF('P7'!J25="","",'P7'!J25)</f>
        <v>Trondheim AK</v>
      </c>
      <c r="H28" s="119">
        <f>IF('P7'!Q25="","",'P7'!Q25)</f>
        <v>60</v>
      </c>
      <c r="I28" s="119">
        <f>IF('P7'!R25="","",'P7'!R25)</f>
        <v>76</v>
      </c>
      <c r="J28" s="120">
        <f>IF('P7'!V25="","",'P7'!V25)</f>
        <v>5.86</v>
      </c>
      <c r="K28" s="120">
        <f>IF('P7'!W25="","",'P7'!W25)</f>
        <v>9.1</v>
      </c>
      <c r="L28" s="120">
        <f>IF('P7'!X25="","",'P7'!X25)</f>
        <v>8.01</v>
      </c>
      <c r="M28" s="120">
        <f>IF('P7'!Z26="","",'P7'!Z26)</f>
        <v>531.04916938855047</v>
      </c>
    </row>
    <row r="29" spans="1:13" ht="16">
      <c r="A29" s="119">
        <v>25</v>
      </c>
      <c r="B29" s="120">
        <f>IF('P7'!D13="","",'P7'!D13)</f>
        <v>77.099999999999994</v>
      </c>
      <c r="C29" s="121" t="str">
        <f>IF('P7'!E13="","",'P7'!E13)</f>
        <v>SK</v>
      </c>
      <c r="D29" s="121" t="str">
        <f>IF('P7'!F13="","",'P7'!F13)</f>
        <v>24-34</v>
      </c>
      <c r="E29" s="122">
        <f>IF('P7'!G13="","",'P7'!G13)</f>
        <v>34769</v>
      </c>
      <c r="F29" s="123" t="str">
        <f>IF('P7'!I13="","",'P7'!I13)</f>
        <v xml:space="preserve">Maren Grøndahl </v>
      </c>
      <c r="G29" s="123" t="str">
        <f>IF('P7'!J13="","",'P7'!J13)</f>
        <v>Bryggen AK</v>
      </c>
      <c r="H29" s="119">
        <f>IF('P7'!Q13="","",'P7'!Q13)</f>
        <v>65</v>
      </c>
      <c r="I29" s="119">
        <f>IF('P7'!R13="","",'P7'!R13)</f>
        <v>79</v>
      </c>
      <c r="J29" s="120">
        <f>IF('P7'!V13="","",'P7'!V13)</f>
        <v>5.74</v>
      </c>
      <c r="K29" s="120">
        <f>IF('P7'!W13="","",'P7'!W13)</f>
        <v>9.4</v>
      </c>
      <c r="L29" s="120">
        <f>IF('P7'!X13="","",'P7'!X13)</f>
        <v>7.76</v>
      </c>
      <c r="M29" s="120">
        <f>IF('P7'!Z14="","",'P7'!Z14)</f>
        <v>528.82019594619157</v>
      </c>
    </row>
    <row r="30" spans="1:13" ht="16">
      <c r="A30" s="119">
        <v>26</v>
      </c>
      <c r="B30" s="120">
        <f>IF('P5'!D15="","",'P5'!D15)</f>
        <v>80.62</v>
      </c>
      <c r="C30" s="121" t="str">
        <f>IF('P5'!E15="","",'P5'!E15)</f>
        <v>SK</v>
      </c>
      <c r="D30" s="121" t="str">
        <f>IF('P5'!F15="","",'P5'!F15)</f>
        <v>19-23</v>
      </c>
      <c r="E30" s="122">
        <f>IF('P5'!G15="","",'P5'!G15)</f>
        <v>37069</v>
      </c>
      <c r="F30" s="123" t="str">
        <f>IF('P5'!I15="","",'P5'!I15)</f>
        <v>Anna Wiik</v>
      </c>
      <c r="G30" s="123" t="str">
        <f>IF('P5'!J15="","",'P5'!J15)</f>
        <v>Breimsbygda IL</v>
      </c>
      <c r="H30" s="119">
        <f>IF('P5'!Q15="","",'P5'!Q15)</f>
        <v>46</v>
      </c>
      <c r="I30" s="119">
        <f>IF('P5'!R15="","",'P5'!R15)</f>
        <v>63</v>
      </c>
      <c r="J30" s="120">
        <f>IF('P5'!V15="","",'P5'!V15)</f>
        <v>6.71</v>
      </c>
      <c r="K30" s="120">
        <f>IF('P5'!W15="","",'P5'!W15)</f>
        <v>10.86</v>
      </c>
      <c r="L30" s="120">
        <f>IF('P5'!X15="","",'P5'!X15)</f>
        <v>7.55</v>
      </c>
      <c r="M30" s="120">
        <f>IF('P5'!Z16="","",'P5'!Z16)</f>
        <v>519.21331792719104</v>
      </c>
    </row>
    <row r="31" spans="1:13" ht="16">
      <c r="A31" s="119">
        <v>27</v>
      </c>
      <c r="B31" s="120">
        <f>IF('P5'!D27="","",'P5'!D27)</f>
        <v>62.9</v>
      </c>
      <c r="C31" s="121" t="str">
        <f>IF('P5'!E27="","",'P5'!E27)</f>
        <v>SK</v>
      </c>
      <c r="D31" s="121" t="str">
        <f>IF('P5'!F27="","",'P5'!F27)</f>
        <v>19-23</v>
      </c>
      <c r="E31" s="122">
        <f>IF('P5'!G27="","",'P5'!G27)</f>
        <v>36909</v>
      </c>
      <c r="F31" s="123" t="str">
        <f>IF('P5'!I27="","",'P5'!I27)</f>
        <v>Hanna Økland</v>
      </c>
      <c r="G31" s="123" t="str">
        <f>IF('P5'!J27="","",'P5'!J27)</f>
        <v>Trondheim AK</v>
      </c>
      <c r="H31" s="119">
        <f>IF('P5'!Q27="","",'P5'!Q27)</f>
        <v>50</v>
      </c>
      <c r="I31" s="119">
        <f>IF('P5'!R27="","",'P5'!R27)</f>
        <v>62</v>
      </c>
      <c r="J31" s="120">
        <f>IF('P5'!V27="","",'P5'!V27)</f>
        <v>6.01</v>
      </c>
      <c r="K31" s="120">
        <f>IF('P5'!W27="","",'P5'!W27)</f>
        <v>8.5500000000000007</v>
      </c>
      <c r="L31" s="120">
        <f>IF('P5'!X27="","",'P5'!X27)</f>
        <v>7.83</v>
      </c>
      <c r="M31" s="120">
        <f>IF('P5'!Z28="","",'P5'!Z28)</f>
        <v>507.93979548808386</v>
      </c>
    </row>
    <row r="32" spans="1:13" ht="16">
      <c r="A32" s="119">
        <v>28</v>
      </c>
      <c r="B32" s="120">
        <f>IF('P1'!D15="","",'P1'!D15)</f>
        <v>62.46</v>
      </c>
      <c r="C32" s="121" t="str">
        <f>IF('P1'!E15="","",'P1'!E15)</f>
        <v>UK</v>
      </c>
      <c r="D32" s="121" t="str">
        <f>IF('P1'!F15="","",'P1'!F15)</f>
        <v>13-14</v>
      </c>
      <c r="E32" s="122">
        <f>IF('P1'!G15="","",'P1'!G15)</f>
        <v>40152</v>
      </c>
      <c r="F32" s="123" t="str">
        <f>IF('P1'!I15="","",'P1'!I15)</f>
        <v>Sigrid Johanne Røvik</v>
      </c>
      <c r="G32" s="123" t="str">
        <f>IF('P1'!J15="","",'P1'!J15)</f>
        <v>Hitra VK</v>
      </c>
      <c r="H32" s="119">
        <f>IF('P1'!Q15="","",'P1'!Q15)</f>
        <v>29</v>
      </c>
      <c r="I32" s="119">
        <f>IF('P1'!R15="","",'P1'!R15)</f>
        <v>44</v>
      </c>
      <c r="J32" s="120">
        <f>IF('P1'!V15="","",'P1'!V15)</f>
        <v>5.68</v>
      </c>
      <c r="K32" s="120">
        <f>IF('P1'!W15="","",'P1'!W15)</f>
        <v>10.19</v>
      </c>
      <c r="L32" s="120">
        <f>IF('P1'!X15="","",'P1'!X15)</f>
        <v>7.47</v>
      </c>
      <c r="M32" s="120">
        <f>IF('P1'!Z16="","",'P1'!Z16)</f>
        <v>481.4839184898201</v>
      </c>
    </row>
    <row r="33" spans="1:13" ht="16">
      <c r="A33" s="119">
        <v>29</v>
      </c>
      <c r="B33" s="120">
        <f>IF('P2'!D23="","",'P2'!D23)</f>
        <v>54.94</v>
      </c>
      <c r="C33" s="121" t="str">
        <f>IF('P2'!E23="","",'P2'!E23)</f>
        <v>UK</v>
      </c>
      <c r="D33" s="121" t="str">
        <f>IF('P2'!F23="","",'P2'!F23)</f>
        <v>17-18</v>
      </c>
      <c r="E33" s="122">
        <f>IF('P2'!G23="","",'P2'!G23)</f>
        <v>38726</v>
      </c>
      <c r="F33" s="123" t="str">
        <f>IF('P2'!I23="","",'P2'!I23)</f>
        <v>Thea Emilie Hansen Gjørtz</v>
      </c>
      <c r="G33" s="123" t="str">
        <f>IF('P2'!J23="","",'P2'!J23)</f>
        <v>Larvik AK</v>
      </c>
      <c r="H33" s="119">
        <f>IF('P2'!Q23="","",'P2'!Q23)</f>
        <v>36</v>
      </c>
      <c r="I33" s="119">
        <f>IF('P2'!R23="","",'P2'!R23)</f>
        <v>46</v>
      </c>
      <c r="J33" s="120">
        <f>IF('P2'!V23="","",'P2'!V23)</f>
        <v>5.69</v>
      </c>
      <c r="K33" s="120">
        <f>IF('P2'!W23="","",'P2'!W23)</f>
        <v>8.01</v>
      </c>
      <c r="L33" s="120">
        <f>IF('P2'!X23="","",'P2'!X23)</f>
        <v>8</v>
      </c>
      <c r="M33" s="120">
        <f>IF('P2'!Z24="","",'P2'!Z24)</f>
        <v>466.92237522974148</v>
      </c>
    </row>
    <row r="34" spans="1:13" ht="16">
      <c r="A34" s="119">
        <v>30</v>
      </c>
      <c r="B34" s="120">
        <f>IF('P1'!D13="","",'P1'!D13)</f>
        <v>51.54</v>
      </c>
      <c r="C34" s="121" t="str">
        <f>IF('P1'!E13="","",'P1'!E13)</f>
        <v>UK</v>
      </c>
      <c r="D34" s="121" t="str">
        <f>IF('P1'!F13="","",'P1'!F13)</f>
        <v>13-14</v>
      </c>
      <c r="E34" s="122">
        <f>IF('P1'!G13="","",'P1'!G13)</f>
        <v>40056</v>
      </c>
      <c r="F34" s="123" t="str">
        <f>IF('P1'!I13="","",'P1'!I13)</f>
        <v>Mathea Dyvik Kvaale</v>
      </c>
      <c r="G34" s="123" t="str">
        <f>IF('P1'!J13="","",'P1'!J13)</f>
        <v>Hitra VK</v>
      </c>
      <c r="H34" s="119">
        <f>IF('P1'!Q13="","",'P1'!Q13)</f>
        <v>27</v>
      </c>
      <c r="I34" s="119">
        <f>IF('P1'!R13="","",'P1'!R13)</f>
        <v>43</v>
      </c>
      <c r="J34" s="120">
        <f>IF('P1'!V13="","",'P1'!V13)</f>
        <v>5.95</v>
      </c>
      <c r="K34" s="120">
        <f>IF('P1'!W13="","",'P1'!W13)</f>
        <v>7.1</v>
      </c>
      <c r="L34" s="120">
        <f>IF('P1'!X13="","",'P1'!X13)</f>
        <v>7.51</v>
      </c>
      <c r="M34" s="120">
        <f>IF('P1'!Z14="","",'P1'!Z14)</f>
        <v>464.39995789807597</v>
      </c>
    </row>
    <row r="35" spans="1:13" ht="16">
      <c r="A35" s="119">
        <v>31</v>
      </c>
      <c r="B35" s="120">
        <f>IF('P1'!D9="","",'P1'!D9)</f>
        <v>59.66</v>
      </c>
      <c r="C35" s="121" t="str">
        <f>IF('P1'!E9="","",'P1'!E9)</f>
        <v>UK</v>
      </c>
      <c r="D35" s="121" t="str">
        <f>IF('P1'!F9="","",'P1'!F9)</f>
        <v>13-14</v>
      </c>
      <c r="E35" s="122">
        <f>IF('P1'!G9="","",'P1'!G9)</f>
        <v>40263</v>
      </c>
      <c r="F35" s="123" t="str">
        <f>IF('P1'!I9="","",'P1'!I9)</f>
        <v>Sandra Viktoria N. Amundsen</v>
      </c>
      <c r="G35" s="123" t="str">
        <f>IF('P1'!J9="","",'P1'!J9)</f>
        <v>AK Bjørgvin</v>
      </c>
      <c r="H35" s="119">
        <f>IF('P1'!Q9="","",'P1'!Q9)</f>
        <v>45</v>
      </c>
      <c r="I35" s="119">
        <f>IF('P1'!R9="","",'P1'!R9)</f>
        <v>62</v>
      </c>
      <c r="J35" s="120">
        <f>IF('P1'!V9="","",'P1'!V9)</f>
        <v>5.45</v>
      </c>
      <c r="K35" s="120">
        <f>IF('P1'!W9="","",'P1'!W9)</f>
        <v>6.89</v>
      </c>
      <c r="L35" s="120">
        <f>IF('P1'!X9="","",'P1'!X9)</f>
        <v>8.26</v>
      </c>
      <c r="M35" s="120">
        <f>IF('P1'!Z10="","",'P1'!Z10)</f>
        <v>457.86873676431384</v>
      </c>
    </row>
    <row r="36" spans="1:13" ht="16">
      <c r="A36" s="119">
        <v>32</v>
      </c>
      <c r="B36" s="120">
        <f>IF('P7'!D23="","",'P7'!D23)</f>
        <v>79.599999999999994</v>
      </c>
      <c r="C36" s="121" t="str">
        <f>IF('P7'!E23="","",'P7'!E23)</f>
        <v>SK</v>
      </c>
      <c r="D36" s="121" t="str">
        <f>IF('P7'!F23="","",'P7'!F23)</f>
        <v>24-34</v>
      </c>
      <c r="E36" s="122">
        <f>IF('P7'!G23="","",'P7'!G23)</f>
        <v>34566</v>
      </c>
      <c r="F36" s="123" t="str">
        <f>IF('P7'!I23="","",'P7'!I23)</f>
        <v>Sarah Mari Sande</v>
      </c>
      <c r="G36" s="123" t="str">
        <f>IF('P7'!J23="","",'P7'!J23)</f>
        <v>Trondheim AK</v>
      </c>
      <c r="H36" s="119">
        <f>IF('P7'!Q23="","",'P7'!Q23)</f>
        <v>57</v>
      </c>
      <c r="I36" s="119">
        <f>IF('P7'!R23="","",'P7'!R23)</f>
        <v>73</v>
      </c>
      <c r="J36" s="120">
        <f>IF('P7'!V23="","",'P7'!V23)</f>
        <v>5.41</v>
      </c>
      <c r="K36" s="120">
        <f>IF('P7'!W23="","",'P7'!W23)</f>
        <v>7.81</v>
      </c>
      <c r="L36" s="120">
        <f>IF('P7'!X23="","",'P7'!X23)</f>
        <v>8.4600000000000009</v>
      </c>
      <c r="M36" s="120">
        <f>IF('P7'!Z24="","",'P7'!Z24)</f>
        <v>449.19013619218657</v>
      </c>
    </row>
    <row r="37" spans="1:13" ht="16">
      <c r="A37" s="119">
        <v>33</v>
      </c>
      <c r="B37" s="120">
        <f>IF('P2'!D29="","",'P2'!D29)</f>
        <v>59.52</v>
      </c>
      <c r="C37" s="121" t="str">
        <f>IF('P2'!E29="","",'P2'!E29)</f>
        <v>JK</v>
      </c>
      <c r="D37" s="121" t="str">
        <f>IF('P2'!F29="","",'P2'!F29)</f>
        <v>17-18</v>
      </c>
      <c r="E37" s="122">
        <f>IF('P2'!G29="","",'P2'!G29)</f>
        <v>38515</v>
      </c>
      <c r="F37" s="123" t="str">
        <f>IF('P2'!I29="","",'P2'!I29)</f>
        <v>Rina Tysse</v>
      </c>
      <c r="G37" s="123" t="str">
        <f>IF('P2'!J29="","",'P2'!J29)</f>
        <v>Tysvær VK</v>
      </c>
      <c r="H37" s="119">
        <f>IF('P2'!Q29="","",'P2'!Q29)</f>
        <v>37</v>
      </c>
      <c r="I37" s="119">
        <f>IF('P2'!R29="","",'P2'!R29)</f>
        <v>45</v>
      </c>
      <c r="J37" s="120">
        <f>IF('P2'!V29="","",'P2'!V29)</f>
        <v>5.42</v>
      </c>
      <c r="K37" s="120">
        <f>IF('P2'!W29="","",'P2'!W29)</f>
        <v>7.12</v>
      </c>
      <c r="L37" s="120">
        <f>IF('P2'!X29="","",'P2'!X29)</f>
        <v>8.07</v>
      </c>
      <c r="M37" s="120">
        <f>IF('P2'!Z30="","",'P2'!Z30)</f>
        <v>428.46392017022043</v>
      </c>
    </row>
    <row r="38" spans="1:13" ht="16">
      <c r="A38" s="119">
        <v>34</v>
      </c>
      <c r="B38" s="120">
        <f>IF('P2'!D25="","",'P2'!D25)</f>
        <v>105.18</v>
      </c>
      <c r="C38" s="121" t="str">
        <f>IF('P2'!E25="","",'P2'!E25)</f>
        <v>UK</v>
      </c>
      <c r="D38" s="121" t="str">
        <f>IF('P2'!F25="","",'P2'!F25)</f>
        <v>17-18</v>
      </c>
      <c r="E38" s="122">
        <f>IF('P2'!G25="","",'P2'!G25)</f>
        <v>39007</v>
      </c>
      <c r="F38" s="123" t="str">
        <f>IF('P2'!I25="","",'P2'!I25)</f>
        <v>Maria-Isabel V. Lie</v>
      </c>
      <c r="G38" s="123" t="str">
        <f>IF('P2'!J25="","",'P2'!J25)</f>
        <v>Spydeberg Atletene</v>
      </c>
      <c r="H38" s="119">
        <f>IF('P2'!Q25="","",'P2'!Q25)</f>
        <v>60</v>
      </c>
      <c r="I38" s="119">
        <f>IF('P2'!R25="","",'P2'!R25)</f>
        <v>70</v>
      </c>
      <c r="J38" s="120">
        <f>IF('P2'!V25="","",'P2'!V25)</f>
        <v>5.22</v>
      </c>
      <c r="K38" s="120">
        <f>IF('P2'!W25="","",'P2'!W25)</f>
        <v>9.51</v>
      </c>
      <c r="L38" s="120">
        <f>IF('P2'!X25="","",'P2'!X25)</f>
        <v>9.02</v>
      </c>
      <c r="M38" s="120">
        <f>IF('P2'!Z26="","",'P2'!Z26)</f>
        <v>411.1688869988451</v>
      </c>
    </row>
    <row r="39" spans="1:13" ht="16">
      <c r="A39" s="119">
        <v>35</v>
      </c>
      <c r="B39" s="120">
        <f>IF('P7'!D33="","",'P7'!D33)</f>
        <v>80.5</v>
      </c>
      <c r="C39" s="121" t="str">
        <f>IF('P7'!E33="","",'P7'!E33)</f>
        <v>K45</v>
      </c>
      <c r="D39" s="121">
        <f>IF('P7'!F33="","",'P7'!F33)</f>
        <v>35</v>
      </c>
      <c r="E39" s="122">
        <f>IF('P7'!G33="","",'P7'!G33)</f>
        <v>27503</v>
      </c>
      <c r="F39" s="123" t="str">
        <f>IF('P7'!I33="","",'P7'!I33)</f>
        <v>Monika Zakrzewska</v>
      </c>
      <c r="G39" s="123" t="str">
        <f>IF('P7'!J33="","",'P7'!J33)</f>
        <v>Tysvær VK</v>
      </c>
      <c r="H39" s="119">
        <f>IF('P7'!Q33="","",'P7'!Q33)</f>
        <v>44</v>
      </c>
      <c r="I39" s="119">
        <f>IF('P7'!R33="","",'P7'!R33)</f>
        <v>61</v>
      </c>
      <c r="J39" s="120">
        <f>IF('P7'!V33="","",'P7'!V33)</f>
        <v>4.8600000000000003</v>
      </c>
      <c r="K39" s="120">
        <f>IF('P7'!W33="","",'P7'!W33)</f>
        <v>9.92</v>
      </c>
      <c r="L39" s="120">
        <f>IF('P7'!X33="","",'P7'!X33)</f>
        <v>9.59</v>
      </c>
      <c r="M39" s="120">
        <f>IF('P7'!Z34="","",'P7'!Z34)</f>
        <v>384.91675056635694</v>
      </c>
    </row>
    <row r="40" spans="1:13" ht="16">
      <c r="A40" s="119">
        <v>36</v>
      </c>
      <c r="B40" s="120">
        <f>IF('P2'!D9="","",'P2'!D9)</f>
        <v>78.44</v>
      </c>
      <c r="C40" s="121" t="str">
        <f>IF('P2'!E9="","",'P2'!E9)</f>
        <v>UK</v>
      </c>
      <c r="D40" s="121" t="str">
        <f>IF('P2'!F9="","",'P2'!F9)</f>
        <v>15-16</v>
      </c>
      <c r="E40" s="122">
        <f>IF('P2'!G9="","",'P2'!G9)</f>
        <v>39742</v>
      </c>
      <c r="F40" s="123" t="str">
        <f>IF('P2'!I9="","",'P2'!I9)</f>
        <v>Mille Ø. Dekke</v>
      </c>
      <c r="G40" s="123" t="str">
        <f>IF('P2'!J9="","",'P2'!J9)</f>
        <v>Spydeberg Atletene</v>
      </c>
      <c r="H40" s="119">
        <f>IF('P2'!Q9="","",'P2'!Q9)</f>
        <v>39</v>
      </c>
      <c r="I40" s="119">
        <f>IF('P2'!R9="","",'P2'!R9)</f>
        <v>55</v>
      </c>
      <c r="J40" s="120">
        <f>IF('P2'!V9="","",'P2'!V9)</f>
        <v>5.25</v>
      </c>
      <c r="K40" s="120">
        <f>IF('P2'!W9="","",'P2'!W9)</f>
        <v>8.07</v>
      </c>
      <c r="L40" s="120">
        <f>IF('P2'!X9="","",'P2'!X9)</f>
        <v>9.1300000000000008</v>
      </c>
      <c r="M40" s="120">
        <f>IF('P2'!Z10="","",'P2'!Z10)</f>
        <v>372.95803867788322</v>
      </c>
    </row>
    <row r="41" spans="1:13" ht="14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20">
      <c r="A42" s="276" t="s">
        <v>224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8"/>
    </row>
    <row r="43" spans="1:13" ht="16">
      <c r="A43" s="119">
        <v>1</v>
      </c>
      <c r="B43" s="120">
        <f>IF('P6'!D29="","",'P6'!D29)</f>
        <v>84.7</v>
      </c>
      <c r="C43" s="121" t="str">
        <f>IF('P6'!E29="","",'P6'!E29)</f>
        <v>SM</v>
      </c>
      <c r="D43" s="121" t="str">
        <f>IF('P6'!F29="","",'P6'!F29)</f>
        <v>24-34</v>
      </c>
      <c r="E43" s="122">
        <f>IF('P6'!G29="","",'P6'!G29)</f>
        <v>34917</v>
      </c>
      <c r="F43" s="123" t="str">
        <f>IF('P6'!I29="","",'P6'!I29)</f>
        <v>Håkon Lorentzen</v>
      </c>
      <c r="G43" s="123" t="str">
        <f>IF('P6'!J29="","",'P6'!J29)</f>
        <v>AK Bjørgvin</v>
      </c>
      <c r="H43" s="119">
        <f>IF('P6'!Q29="","",'P6'!Q29)</f>
        <v>115</v>
      </c>
      <c r="I43" s="119">
        <f>IF('P6'!R29="","",'P6'!R29)</f>
        <v>140</v>
      </c>
      <c r="J43" s="120">
        <f>IF('P6'!V29="","",'P6'!V29)</f>
        <v>9.84</v>
      </c>
      <c r="K43" s="120">
        <f>IF('P6'!W29="","",'P6'!W29)</f>
        <v>13.45</v>
      </c>
      <c r="L43" s="120">
        <f>IF('P6'!X29="","",'P6'!X29)</f>
        <v>6.11</v>
      </c>
      <c r="M43" s="120">
        <f>IF('P6'!Z30="","",'P6'!Z30)</f>
        <v>894.70633551297078</v>
      </c>
    </row>
    <row r="44" spans="1:13" ht="16">
      <c r="A44" s="119">
        <v>2</v>
      </c>
      <c r="B44" s="120">
        <f>IF('P6'!D13="","",'P6'!D13)</f>
        <v>85.29</v>
      </c>
      <c r="C44" s="121" t="str">
        <f>IF('P6'!E13="","",'P6'!E13)</f>
        <v>SM</v>
      </c>
      <c r="D44" s="121" t="str">
        <f>IF('P6'!F13="","",'P6'!F13)</f>
        <v>19-23</v>
      </c>
      <c r="E44" s="122">
        <f>IF('P6'!G13="","",'P6'!G13)</f>
        <v>36748</v>
      </c>
      <c r="F44" s="123" t="str">
        <f>IF('P6'!I13="","",'P6'!I13)</f>
        <v>Bent André Midtbø</v>
      </c>
      <c r="G44" s="123" t="str">
        <f>IF('P6'!J13="","",'P6'!J13)</f>
        <v>Breimsbygda IL</v>
      </c>
      <c r="H44" s="119">
        <f>IF('P6'!Q13="","",'P6'!Q13)</f>
        <v>110</v>
      </c>
      <c r="I44" s="119">
        <f>IF('P6'!R13="","",'P6'!R13)</f>
        <v>135</v>
      </c>
      <c r="J44" s="120">
        <f>IF('P6'!V13="","",'P6'!V13)</f>
        <v>9.25</v>
      </c>
      <c r="K44" s="120">
        <f>IF('P6'!W13="","",'P6'!W13)</f>
        <v>15.06</v>
      </c>
      <c r="L44" s="120">
        <f>IF('P6'!X13="","",'P6'!X13)</f>
        <v>6.12</v>
      </c>
      <c r="M44" s="120">
        <f>IF('P6'!Z14="","",'P6'!Z14)</f>
        <v>886.01423372328202</v>
      </c>
    </row>
    <row r="45" spans="1:13" ht="16">
      <c r="A45" s="119">
        <v>3</v>
      </c>
      <c r="B45" s="120">
        <f>IF('P4'!D29="","",'P4'!D29)</f>
        <v>75.400000000000006</v>
      </c>
      <c r="C45" s="121" t="str">
        <f>IF('P4'!E29="","",'P4'!E29)</f>
        <v>UM</v>
      </c>
      <c r="D45" s="121" t="str">
        <f>IF('P4'!F29="","",'P4'!F29)</f>
        <v>17-18</v>
      </c>
      <c r="E45" s="122">
        <f>IF('P4'!G29="","",'P4'!G29)</f>
        <v>38896</v>
      </c>
      <c r="F45" s="123" t="str">
        <f>IF('P4'!I29="","",'P4'!I29)</f>
        <v>Alvolai M. Røyseth</v>
      </c>
      <c r="G45" s="123" t="str">
        <f>IF('P4'!J29="","",'P4'!J29)</f>
        <v>Tambarskjelvar IL</v>
      </c>
      <c r="H45" s="119">
        <f>IF('P4'!Q29="","",'P4'!Q29)</f>
        <v>105</v>
      </c>
      <c r="I45" s="119">
        <f>IF('P4'!R29="","",'P4'!R29)</f>
        <v>128</v>
      </c>
      <c r="J45" s="120">
        <f>IF('P4'!V29="","",'P4'!V29)</f>
        <v>9.32</v>
      </c>
      <c r="K45" s="120">
        <f>IF('P4'!W29="","",'P4'!W29)</f>
        <v>13.59</v>
      </c>
      <c r="L45" s="120">
        <f>IF('P4'!X29="","",'P4'!X29)</f>
        <v>6.24</v>
      </c>
      <c r="M45" s="120">
        <f>IF('P4'!Z30="","",'P4'!Z30)</f>
        <v>883.69208255740534</v>
      </c>
    </row>
    <row r="46" spans="1:13" ht="16">
      <c r="A46" s="119">
        <v>4</v>
      </c>
      <c r="B46" s="120">
        <f>IF('P6'!D15="","",'P6'!D15)</f>
        <v>84.57</v>
      </c>
      <c r="C46" s="121" t="str">
        <f>IF('P6'!E15="","",'P6'!E15)</f>
        <v>SM</v>
      </c>
      <c r="D46" s="121" t="str">
        <f>IF('P6'!F15="","",'P6'!F15)</f>
        <v>19-23</v>
      </c>
      <c r="E46" s="122">
        <f>IF('P6'!G15="","",'P6'!G15)</f>
        <v>37160</v>
      </c>
      <c r="F46" s="123" t="str">
        <f>IF('P6'!I15="","",'P6'!I15)</f>
        <v>Remy Heggvik Aune</v>
      </c>
      <c r="G46" s="123" t="str">
        <f>IF('P6'!J15="","",'P6'!J15)</f>
        <v>Hitra VK</v>
      </c>
      <c r="H46" s="119">
        <f>IF('P6'!Q15="","",'P6'!Q15)</f>
        <v>119</v>
      </c>
      <c r="I46" s="119">
        <f>IF('P6'!R15="","",'P6'!R15)</f>
        <v>154</v>
      </c>
      <c r="J46" s="120">
        <f>IF('P6'!V15="","",'P6'!V15)</f>
        <v>8.44</v>
      </c>
      <c r="K46" s="120">
        <f>IF('P6'!W15="","",'P6'!W15)</f>
        <v>12.08</v>
      </c>
      <c r="L46" s="120">
        <f>IF('P6'!X15="","",'P6'!X15)</f>
        <v>6.38</v>
      </c>
      <c r="M46" s="120">
        <f>IF('P6'!Z16="","",'P6'!Z16)</f>
        <v>868.94029700225997</v>
      </c>
    </row>
    <row r="47" spans="1:13" ht="16">
      <c r="A47" s="119">
        <v>5</v>
      </c>
      <c r="B47" s="120">
        <f>IF('P6'!D27="","",'P6'!D27)</f>
        <v>83.14</v>
      </c>
      <c r="C47" s="121" t="str">
        <f>IF('P6'!E27="","",'P6'!E27)</f>
        <v>SM</v>
      </c>
      <c r="D47" s="121" t="str">
        <f>IF('P6'!F27="","",'P6'!F27)</f>
        <v>24-34</v>
      </c>
      <c r="E47" s="122">
        <f>IF('P6'!G27="","",'P6'!G27)</f>
        <v>36202</v>
      </c>
      <c r="F47" s="123" t="str">
        <f>IF('P6'!I27="","",'P6'!I27)</f>
        <v>Adrian E. Henneli</v>
      </c>
      <c r="G47" s="123" t="str">
        <f>IF('P6'!J27="","",'P6'!J27)</f>
        <v>AK Bjørgvin</v>
      </c>
      <c r="H47" s="119">
        <f>IF('P6'!Q27="","",'P6'!Q27)</f>
        <v>118</v>
      </c>
      <c r="I47" s="119">
        <f>IF('P6'!R27="","",'P6'!R27)</f>
        <v>135</v>
      </c>
      <c r="J47" s="120">
        <f>IF('P6'!V27="","",'P6'!V27)</f>
        <v>8.6</v>
      </c>
      <c r="K47" s="120">
        <f>IF('P6'!W27="","",'P6'!W27)</f>
        <v>13.01</v>
      </c>
      <c r="L47" s="120">
        <f>IF('P6'!X27="","",'P6'!X27)</f>
        <v>6.23</v>
      </c>
      <c r="M47" s="120">
        <f>IF('P6'!Z28="","",'P6'!Z28)</f>
        <v>862.74880796965749</v>
      </c>
    </row>
    <row r="48" spans="1:13" ht="16">
      <c r="A48" s="119">
        <v>6</v>
      </c>
      <c r="B48" s="120">
        <f>IF('P6'!D9="","",'P6'!D9)</f>
        <v>101.2</v>
      </c>
      <c r="C48" s="121" t="str">
        <f>IF('P6'!E9="","",'P6'!E9)</f>
        <v>SM</v>
      </c>
      <c r="D48" s="121" t="str">
        <f>IF('P6'!F9="","",'P6'!F9)</f>
        <v>19-23</v>
      </c>
      <c r="E48" s="122">
        <f>IF('P6'!G9="","",'P6'!G9)</f>
        <v>36937</v>
      </c>
      <c r="F48" s="123" t="str">
        <f>IF('P6'!I9="","",'P6'!I9)</f>
        <v>Sindre K. Nesheim</v>
      </c>
      <c r="G48" s="123" t="str">
        <f>IF('P6'!J9="","",'P6'!J9)</f>
        <v>AK Bjørgvin</v>
      </c>
      <c r="H48" s="119">
        <f>IF('P6'!Q9="","",'P6'!Q9)</f>
        <v>112</v>
      </c>
      <c r="I48" s="119">
        <f>IF('P6'!R9="","",'P6'!R9)</f>
        <v>145</v>
      </c>
      <c r="J48" s="120">
        <f>IF('P6'!V9="","",'P6'!V9)</f>
        <v>9</v>
      </c>
      <c r="K48" s="120">
        <f>IF('P6'!W9="","",'P6'!W9)</f>
        <v>16.239999999999998</v>
      </c>
      <c r="L48" s="120">
        <f>IF('P6'!X9="","",'P6'!X9)</f>
        <v>6.39</v>
      </c>
      <c r="M48" s="120">
        <f>IF('P6'!Z10="","",'P6'!Z10)</f>
        <v>861.29095821691772</v>
      </c>
    </row>
    <row r="49" spans="1:13" ht="16">
      <c r="A49" s="119">
        <v>7</v>
      </c>
      <c r="B49" s="120">
        <f>IF('P6'!D11="","",'P6'!D11)</f>
        <v>67.180000000000007</v>
      </c>
      <c r="C49" s="121" t="str">
        <f>IF('P6'!E11="","",'P6'!E11)</f>
        <v>SM</v>
      </c>
      <c r="D49" s="121" t="str">
        <f>IF('P6'!F11="","",'P6'!F11)</f>
        <v>19-23</v>
      </c>
      <c r="E49" s="122">
        <f>IF('P6'!G11="","",'P6'!G11)</f>
        <v>36529</v>
      </c>
      <c r="F49" s="123" t="str">
        <f>IF('P6'!I11="","",'P6'!I11)</f>
        <v>Robert André Moldestad</v>
      </c>
      <c r="G49" s="123" t="str">
        <f>IF('P6'!J11="","",'P6'!J11)</f>
        <v>Breimsbygda IL</v>
      </c>
      <c r="H49" s="119">
        <f>IF('P6'!Q11="","",'P6'!Q11)</f>
        <v>90</v>
      </c>
      <c r="I49" s="119">
        <f>IF('P6'!R11="","",'P6'!R11)</f>
        <v>117</v>
      </c>
      <c r="J49" s="120">
        <f>IF('P6'!V11="","",'P6'!V11)</f>
        <v>8.5</v>
      </c>
      <c r="K49" s="120">
        <f>IF('P6'!W11="","",'P6'!W11)</f>
        <v>12.35</v>
      </c>
      <c r="L49" s="120">
        <f>IF('P6'!X11="","",'P6'!X11)</f>
        <v>6.19</v>
      </c>
      <c r="M49" s="120">
        <f>IF('P6'!Z12="","",'P6'!Z12)</f>
        <v>850.63230953232846</v>
      </c>
    </row>
    <row r="50" spans="1:13" ht="16">
      <c r="A50" s="119">
        <v>8</v>
      </c>
      <c r="B50" s="120">
        <f>IF('P4'!D11="","",'P4'!D11)</f>
        <v>73.989999999999995</v>
      </c>
      <c r="C50" s="121" t="str">
        <f>IF('P4'!E11="","",'P4'!E11)</f>
        <v>JM</v>
      </c>
      <c r="D50" s="121" t="str">
        <f>IF('P4'!F11="","",'P4'!F11)</f>
        <v>17-18</v>
      </c>
      <c r="E50" s="122">
        <f>IF('P4'!G11="","",'P4'!G11)</f>
        <v>38365</v>
      </c>
      <c r="F50" s="123" t="str">
        <f>IF('P4'!I11="","",'P4'!I11)</f>
        <v>Rasmus Heggvik Aune</v>
      </c>
      <c r="G50" s="123" t="str">
        <f>IF('P4'!J11="","",'P4'!J11)</f>
        <v>Hitra Vk</v>
      </c>
      <c r="H50" s="119">
        <f>IF('P4'!Q11="","",'P4'!Q11)</f>
        <v>106</v>
      </c>
      <c r="I50" s="119">
        <f>IF('P4'!R11="","",'P4'!R11)</f>
        <v>140</v>
      </c>
      <c r="J50" s="120">
        <f>IF('P4'!V11="","",'P4'!V11)</f>
        <v>7.96</v>
      </c>
      <c r="K50" s="120">
        <f>IF('P4'!W11="","",'P4'!W11)</f>
        <v>10.65</v>
      </c>
      <c r="L50" s="120">
        <f>IF('P4'!X11="","",'P4'!X11)</f>
        <v>6.7</v>
      </c>
      <c r="M50" s="120">
        <f>IF('P4'!Z12="","",'P4'!Z12)</f>
        <v>828.27668132222993</v>
      </c>
    </row>
    <row r="51" spans="1:13" ht="16">
      <c r="A51" s="119">
        <v>9</v>
      </c>
      <c r="B51" s="120">
        <f>IF('P4'!D37="","",'P4'!D37)</f>
        <v>71.5</v>
      </c>
      <c r="C51" s="121" t="str">
        <f>IF('P4'!E37="","",'P4'!E37)</f>
        <v>JM</v>
      </c>
      <c r="D51" s="121" t="str">
        <f>IF('P4'!F37="","",'P4'!F37)</f>
        <v>17-18</v>
      </c>
      <c r="E51" s="122">
        <f>IF('P4'!G37="","",'P4'!G37)</f>
        <v>38415</v>
      </c>
      <c r="F51" s="123" t="str">
        <f>IF('P4'!I37="","",'P4'!I37)</f>
        <v>Stefan Rønnevik</v>
      </c>
      <c r="G51" s="123" t="str">
        <f>IF('P4'!J37="","",'P4'!J37)</f>
        <v>Tysvær VK</v>
      </c>
      <c r="H51" s="119">
        <f>IF('P4'!Q37="","",'P4'!Q37)</f>
        <v>96</v>
      </c>
      <c r="I51" s="119">
        <f>IF('P4'!R37="","",'P4'!R37)</f>
        <v>118</v>
      </c>
      <c r="J51" s="120">
        <f>IF('P4'!V37="","",'P4'!V37)</f>
        <v>9.49</v>
      </c>
      <c r="K51" s="120">
        <f>IF('P4'!W37="","",'P4'!W37)</f>
        <v>9.83</v>
      </c>
      <c r="L51" s="120">
        <f>IF('P4'!X37="","",'P4'!X37)</f>
        <v>6.16</v>
      </c>
      <c r="M51" s="120">
        <f>IF('P4'!Z38="","",'P4'!Z38)</f>
        <v>826.66701428226588</v>
      </c>
    </row>
    <row r="52" spans="1:13" ht="16">
      <c r="A52" s="119">
        <v>10</v>
      </c>
      <c r="B52" s="120">
        <f>IF('P6'!D23="","",'P6'!D23)</f>
        <v>75.5</v>
      </c>
      <c r="C52" s="121" t="str">
        <f>IF('P6'!E23="","",'P6'!E23)</f>
        <v>SM</v>
      </c>
      <c r="D52" s="121" t="str">
        <f>IF('P6'!F23="","",'P6'!F23)</f>
        <v>24-34</v>
      </c>
      <c r="E52" s="122">
        <f>IF('P6'!G23="","",'P6'!G23)</f>
        <v>36344</v>
      </c>
      <c r="F52" s="123" t="str">
        <f>IF('P6'!I23="","",'P6'!I23)</f>
        <v>Simen Vik</v>
      </c>
      <c r="G52" s="123" t="str">
        <f>IF('P6'!J23="","",'P6'!J23)</f>
        <v>AK Bjørgvin</v>
      </c>
      <c r="H52" s="119">
        <f>IF('P6'!Q23="","",'P6'!Q23)</f>
        <v>97</v>
      </c>
      <c r="I52" s="119">
        <f>IF('P6'!R23="","",'P6'!R23)</f>
        <v>117</v>
      </c>
      <c r="J52" s="120">
        <f>IF('P6'!V23="","",'P6'!V23)</f>
        <v>8.77</v>
      </c>
      <c r="K52" s="120">
        <f>IF('P6'!W23="","",'P6'!W23)</f>
        <v>12.07</v>
      </c>
      <c r="L52" s="120">
        <f>IF('P6'!X23="","",'P6'!X23)</f>
        <v>6.52</v>
      </c>
      <c r="M52" s="120">
        <f>IF('P6'!Z24="","",'P6'!Z24)</f>
        <v>810.06482616654387</v>
      </c>
    </row>
    <row r="53" spans="1:13" ht="16">
      <c r="A53" s="119">
        <v>11</v>
      </c>
      <c r="B53" s="120">
        <f>IF('P3'!D19="","",'P3'!D19)</f>
        <v>62.6</v>
      </c>
      <c r="C53" s="121" t="str">
        <f>IF('P3'!E19="","",'P3'!E19)</f>
        <v>UM</v>
      </c>
      <c r="D53" s="121" t="str">
        <f>IF('P3'!F19="","",'P3'!F19)</f>
        <v>15-16</v>
      </c>
      <c r="E53" s="122">
        <f>IF('P3'!G19="","",'P3'!G19)</f>
        <v>39565</v>
      </c>
      <c r="F53" s="123" t="str">
        <f>IF('P3'!I19="","",'P3'!I19)</f>
        <v>Tomack Sand</v>
      </c>
      <c r="G53" s="123" t="str">
        <f>IF('P3'!J19="","",'P3'!J19)</f>
        <v>Hitra VK</v>
      </c>
      <c r="H53" s="119">
        <f>IF('P3'!Q19="","",'P3'!Q19)</f>
        <v>71</v>
      </c>
      <c r="I53" s="119">
        <f>IF('P3'!R19="","",'P3'!R19)</f>
        <v>90</v>
      </c>
      <c r="J53" s="120">
        <f>IF('P3'!V19="","",'P3'!V19)</f>
        <v>8.8699999999999992</v>
      </c>
      <c r="K53" s="120">
        <f>IF('P3'!W19="","",'P3'!W19)</f>
        <v>13.68</v>
      </c>
      <c r="L53" s="120">
        <f>IF('P3'!X19="","",'P3'!X19)</f>
        <v>6.53</v>
      </c>
      <c r="M53" s="120">
        <f>IF('P3'!Z20="","",'P3'!Z20)</f>
        <v>805.7773583000926</v>
      </c>
    </row>
    <row r="54" spans="1:13" ht="16">
      <c r="A54" s="119">
        <v>12</v>
      </c>
      <c r="B54" s="120">
        <f>IF('P4'!D31="","",'P4'!D31)</f>
        <v>68.069999999999993</v>
      </c>
      <c r="C54" s="121" t="str">
        <f>IF('P4'!E31="","",'P4'!E31)</f>
        <v>UM</v>
      </c>
      <c r="D54" s="121" t="str">
        <f>IF('P4'!F31="","",'P4'!F31)</f>
        <v>17-18</v>
      </c>
      <c r="E54" s="122">
        <f>IF('P4'!G31="","",'P4'!G31)</f>
        <v>38922</v>
      </c>
      <c r="F54" s="123" t="str">
        <f>IF('P4'!I31="","",'P4'!I31)</f>
        <v>Aksel L. Svorstøl</v>
      </c>
      <c r="G54" s="123" t="str">
        <f>IF('P4'!J31="","",'P4'!J31)</f>
        <v>Tambarskjelvar IL</v>
      </c>
      <c r="H54" s="119">
        <f>IF('P4'!Q31="","",'P4'!Q31)</f>
        <v>85</v>
      </c>
      <c r="I54" s="119">
        <f>IF('P4'!R31="","",'P4'!R31)</f>
        <v>103</v>
      </c>
      <c r="J54" s="120">
        <f>IF('P4'!V31="","",'P4'!V31)</f>
        <v>8.0399999999999991</v>
      </c>
      <c r="K54" s="120">
        <f>IF('P4'!W31="","",'P4'!W31)</f>
        <v>12.34</v>
      </c>
      <c r="L54" s="120">
        <f>IF('P4'!X31="","",'P4'!X31)</f>
        <v>6.15</v>
      </c>
      <c r="M54" s="120">
        <f>IF('P4'!Z32="","",'P4'!Z32)</f>
        <v>804.5886739631253</v>
      </c>
    </row>
    <row r="55" spans="1:13" ht="16">
      <c r="A55" s="119">
        <v>13</v>
      </c>
      <c r="B55" s="120">
        <f>IF('P4'!D9="","",'P4'!D9)</f>
        <v>58.91</v>
      </c>
      <c r="C55" s="121" t="str">
        <f>IF('P4'!E9="","",'P4'!E9)</f>
        <v>UM</v>
      </c>
      <c r="D55" s="121" t="str">
        <f>IF('P4'!F9="","",'P4'!F9)</f>
        <v>17-18</v>
      </c>
      <c r="E55" s="122">
        <f>IF('P4'!G9="","",'P4'!G9)</f>
        <v>39079</v>
      </c>
      <c r="F55" s="123" t="str">
        <f>IF('P4'!I9="","",'P4'!I9)</f>
        <v>Emil Viktor Sveum</v>
      </c>
      <c r="G55" s="123" t="str">
        <f>IF('P4'!J9="","",'P4'!J9)</f>
        <v>Gjøvik AK</v>
      </c>
      <c r="H55" s="119">
        <f>IF('P4'!Q9="","",'P4'!Q9)</f>
        <v>80</v>
      </c>
      <c r="I55" s="119">
        <f>IF('P4'!R9="","",'P4'!R9)</f>
        <v>97</v>
      </c>
      <c r="J55" s="120">
        <f>IF('P4'!V9="","",'P4'!V9)</f>
        <v>7.88</v>
      </c>
      <c r="K55" s="120">
        <f>IF('P4'!W9="","",'P4'!W9)</f>
        <v>9.92</v>
      </c>
      <c r="L55" s="120">
        <f>IF('P4'!X9="","",'P4'!X9)</f>
        <v>6.37</v>
      </c>
      <c r="M55" s="120">
        <f>IF('P4'!Z10="","",'P4'!Z10)</f>
        <v>787.54493714558873</v>
      </c>
    </row>
    <row r="56" spans="1:13" ht="16">
      <c r="A56" s="119">
        <v>14</v>
      </c>
      <c r="B56" s="120">
        <f>IF('P4'!D27="","",'P4'!D27)</f>
        <v>83.98</v>
      </c>
      <c r="C56" s="121" t="str">
        <f>IF('P4'!E27="","",'P4'!E27)</f>
        <v>UM</v>
      </c>
      <c r="D56" s="121" t="str">
        <f>IF('P4'!F27="","",'P4'!F27)</f>
        <v>17-18</v>
      </c>
      <c r="E56" s="122">
        <f>IF('P4'!G27="","",'P4'!G27)</f>
        <v>38859</v>
      </c>
      <c r="F56" s="123" t="str">
        <f>IF('P4'!I27="","",'P4'!I27)</f>
        <v>Nima B. Lama</v>
      </c>
      <c r="G56" s="123" t="str">
        <f>IF('P4'!J27="","",'P4'!J27)</f>
        <v>Tambarskjelvar IL</v>
      </c>
      <c r="H56" s="119">
        <f>IF('P4'!Q27="","",'P4'!Q27)</f>
        <v>101</v>
      </c>
      <c r="I56" s="119">
        <f>IF('P4'!R27="","",'P4'!R27)</f>
        <v>118</v>
      </c>
      <c r="J56" s="120">
        <f>IF('P4'!V27="","",'P4'!V27)</f>
        <v>7.93</v>
      </c>
      <c r="K56" s="120">
        <f>IF('P4'!W27="","",'P4'!W27)</f>
        <v>12.06</v>
      </c>
      <c r="L56" s="120">
        <f>IF('P4'!X27="","",'P4'!X27)</f>
        <v>6.74</v>
      </c>
      <c r="M56" s="120">
        <f>IF('P4'!Z28="","",'P4'!Z28)</f>
        <v>763.86380009054596</v>
      </c>
    </row>
    <row r="57" spans="1:13" ht="16">
      <c r="A57" s="119">
        <v>15</v>
      </c>
      <c r="B57" s="120">
        <f>IF('P6'!D17="","",'P6'!D17)</f>
        <v>75.22</v>
      </c>
      <c r="C57" s="121" t="str">
        <f>IF('P6'!E17="","",'P6'!E17)</f>
        <v>SM</v>
      </c>
      <c r="D57" s="121" t="str">
        <f>IF('P6'!F17="","",'P6'!F17)</f>
        <v>19-23</v>
      </c>
      <c r="E57" s="122">
        <f>IF('P6'!G17="","",'P6'!G17)</f>
        <v>36711</v>
      </c>
      <c r="F57" s="123" t="str">
        <f>IF('P6'!I17="","",'P6'!I17)</f>
        <v>Marius Haranes</v>
      </c>
      <c r="G57" s="123" t="str">
        <f>IF('P6'!J17="","",'P6'!J17)</f>
        <v>Hitra VK</v>
      </c>
      <c r="H57" s="119">
        <f>IF('P6'!Q17="","",'P6'!Q17)</f>
        <v>92</v>
      </c>
      <c r="I57" s="119">
        <f>IF('P6'!R17="","",'P6'!R17)</f>
        <v>114</v>
      </c>
      <c r="J57" s="120">
        <f>IF('P6'!V17="","",'P6'!V17)</f>
        <v>7.9</v>
      </c>
      <c r="K57" s="120">
        <f>IF('P6'!W17="","",'P6'!W17)</f>
        <v>10.65</v>
      </c>
      <c r="L57" s="120">
        <f>IF('P6'!X17="","",'P6'!X17)</f>
        <v>6.54</v>
      </c>
      <c r="M57" s="120">
        <f>IF('P6'!Z18="","",'P6'!Z18)</f>
        <v>762.25527337616563</v>
      </c>
    </row>
    <row r="58" spans="1:13" ht="16">
      <c r="A58" s="119">
        <v>16</v>
      </c>
      <c r="B58" s="120">
        <f>IF('P6'!D35="","",'P6'!D35)</f>
        <v>102.8</v>
      </c>
      <c r="C58" s="121" t="str">
        <f>IF('P6'!E35="","",'P6'!E35)</f>
        <v>M45</v>
      </c>
      <c r="D58" s="121">
        <f>IF('P6'!F35="","",'P6'!F35)</f>
        <v>35</v>
      </c>
      <c r="E58" s="122">
        <f>IF('P6'!G35="","",'P6'!G35)</f>
        <v>27849</v>
      </c>
      <c r="F58" s="123" t="str">
        <f>IF('P6'!I35="","",'P6'!I35)</f>
        <v>Børge Aadland</v>
      </c>
      <c r="G58" s="123" t="str">
        <f>IF('P6'!J35="","",'P6'!J35)</f>
        <v>AK Bjørgvin</v>
      </c>
      <c r="H58" s="119">
        <f>IF('P6'!Q35="","",'P6'!Q35)</f>
        <v>107</v>
      </c>
      <c r="I58" s="119">
        <f>IF('P6'!R35="","",'P6'!R35)</f>
        <v>146</v>
      </c>
      <c r="J58" s="120">
        <f>IF('P6'!V35="","",'P6'!V35)</f>
        <v>7.77</v>
      </c>
      <c r="K58" s="120">
        <f>IF('P6'!W35="","",'P6'!W35)</f>
        <v>12.25</v>
      </c>
      <c r="L58" s="120">
        <f>IF('P6'!X35="","",'P6'!X35)</f>
        <v>7.1</v>
      </c>
      <c r="M58" s="120">
        <f>IF('P6'!Z36="","",'P6'!Z36)</f>
        <v>754.61854324331989</v>
      </c>
    </row>
    <row r="59" spans="1:13" ht="16">
      <c r="A59" s="119">
        <v>17</v>
      </c>
      <c r="B59" s="120">
        <f>IF('P3'!D9="","",'P3'!D9)</f>
        <v>83.8</v>
      </c>
      <c r="C59" s="121" t="str">
        <f>IF('P3'!E9="","",'P3'!E9)</f>
        <v>UM</v>
      </c>
      <c r="D59" s="121" t="str">
        <f>IF('P3'!F9="","",'P3'!F9)</f>
        <v>15-16</v>
      </c>
      <c r="E59" s="122">
        <f>IF('P3'!G9="","",'P3'!G9)</f>
        <v>39760</v>
      </c>
      <c r="F59" s="123" t="str">
        <f>IF('P3'!I9="","",'P3'!I9)</f>
        <v>Nikolai K. Aadland</v>
      </c>
      <c r="G59" s="123" t="str">
        <f>IF('P3'!J9="","",'P3'!J9)</f>
        <v>AK Bjørgvin</v>
      </c>
      <c r="H59" s="119">
        <f>IF('P3'!Q9="","",'P3'!Q9)</f>
        <v>98</v>
      </c>
      <c r="I59" s="119">
        <f>IF('P3'!R9="","",'P3'!R9)</f>
        <v>123</v>
      </c>
      <c r="J59" s="120">
        <f>IF('P3'!V9="","",'P3'!V9)</f>
        <v>7.66</v>
      </c>
      <c r="K59" s="120">
        <f>IF('P3'!W9="","",'P3'!W9)</f>
        <v>11.57</v>
      </c>
      <c r="L59" s="120">
        <f>IF('P3'!X9="","",'P3'!X9)</f>
        <v>6.93</v>
      </c>
      <c r="M59" s="120">
        <f>IF('P3'!Z10="","",'P3'!Z10)</f>
        <v>747.88621036793108</v>
      </c>
    </row>
    <row r="60" spans="1:13" ht="16">
      <c r="A60" s="119">
        <v>18</v>
      </c>
      <c r="B60" s="120">
        <f>IF('P6'!D31="","",'P6'!D31)</f>
        <v>90.55</v>
      </c>
      <c r="C60" s="121" t="str">
        <f>IF('P6'!E31="","",'P6'!E31)</f>
        <v>SM</v>
      </c>
      <c r="D60" s="121" t="str">
        <f>IF('P6'!F31="","",'P6'!F31)</f>
        <v>24-34</v>
      </c>
      <c r="E60" s="122">
        <f>IF('P6'!G31="","",'P6'!G31)</f>
        <v>35134</v>
      </c>
      <c r="F60" s="123" t="str">
        <f>IF('P6'!I31="","",'P6'!I31)</f>
        <v>Lukas Baldauf</v>
      </c>
      <c r="G60" s="123" t="str">
        <f>IF('P6'!J31="","",'P6'!J31)</f>
        <v>Trondheim AK</v>
      </c>
      <c r="H60" s="119">
        <f>IF('P6'!Q31="","",'P6'!Q31)</f>
        <v>90</v>
      </c>
      <c r="I60" s="119">
        <f>IF('P6'!R31="","",'P6'!R31)</f>
        <v>115</v>
      </c>
      <c r="J60" s="120">
        <f>IF('P6'!V31="","",'P6'!V31)</f>
        <v>8.26</v>
      </c>
      <c r="K60" s="120">
        <f>IF('P6'!W31="","",'P6'!W31)</f>
        <v>13.45</v>
      </c>
      <c r="L60" s="120">
        <f>IF('P6'!X31="","",'P6'!X31)</f>
        <v>6.81</v>
      </c>
      <c r="M60" s="120">
        <f>IF('P6'!Z32="","",'P6'!Z32)</f>
        <v>745.32218093042729</v>
      </c>
    </row>
    <row r="61" spans="1:13" ht="16">
      <c r="A61" s="119">
        <v>19</v>
      </c>
      <c r="B61" s="120">
        <f>IF('P4'!D17="","",'P4'!D17)</f>
        <v>87</v>
      </c>
      <c r="C61" s="121" t="str">
        <f>IF('P4'!E17="","",'P4'!E17)</f>
        <v>UM</v>
      </c>
      <c r="D61" s="121" t="str">
        <f>IF('P4'!F17="","",'P4'!F17)</f>
        <v>17-18</v>
      </c>
      <c r="E61" s="122">
        <f>IF('P4'!G17="","",'P4'!G17)</f>
        <v>38870</v>
      </c>
      <c r="F61" s="123" t="str">
        <f>IF('P4'!I17="","",'P4'!I17)</f>
        <v>Adrian Rosmæl Skauge</v>
      </c>
      <c r="G61" s="123" t="str">
        <f>IF('P4'!J17="","",'P4'!J17)</f>
        <v>Nidelv IL</v>
      </c>
      <c r="H61" s="119">
        <f>IF('P4'!Q17="","",'P4'!Q17)</f>
        <v>97</v>
      </c>
      <c r="I61" s="119">
        <f>IF('P4'!R17="","",'P4'!R17)</f>
        <v>110</v>
      </c>
      <c r="J61" s="120">
        <f>IF('P4'!V17="","",'P4'!V17)</f>
        <v>8.1999999999999993</v>
      </c>
      <c r="K61" s="120">
        <f>IF('P4'!W17="","",'P4'!W17)</f>
        <v>12.44</v>
      </c>
      <c r="L61" s="120">
        <f>IF('P4'!X17="","",'P4'!X17)</f>
        <v>6.99</v>
      </c>
      <c r="M61" s="120">
        <f>IF('P4'!Z18="","",'P4'!Z18)</f>
        <v>739.72927640745195</v>
      </c>
    </row>
    <row r="62" spans="1:13" ht="16">
      <c r="A62" s="119">
        <v>20</v>
      </c>
      <c r="B62" s="120">
        <f>IF('P4'!D15="","",'P4'!D15)</f>
        <v>82.8</v>
      </c>
      <c r="C62" s="121" t="str">
        <f>IF('P4'!E15="","",'P4'!E15)</f>
        <v>JM</v>
      </c>
      <c r="D62" s="121" t="str">
        <f>IF('P4'!F15="","",'P4'!F15)</f>
        <v>17-18</v>
      </c>
      <c r="E62" s="122">
        <f>IF('P4'!G15="","",'P4'!G15)</f>
        <v>38629</v>
      </c>
      <c r="F62" s="123" t="str">
        <f>IF('P4'!I15="","",'P4'!I15)</f>
        <v>Ulrik Lie-Haugen</v>
      </c>
      <c r="G62" s="123" t="str">
        <f>IF('P4'!J15="","",'P4'!J15)</f>
        <v>Larvik AK</v>
      </c>
      <c r="H62" s="119">
        <f>IF('P4'!Q15="","",'P4'!Q15)</f>
        <v>96</v>
      </c>
      <c r="I62" s="119">
        <f>IF('P4'!R15="","",'P4'!R15)</f>
        <v>117</v>
      </c>
      <c r="J62" s="120">
        <f>IF('P4'!V15="","",'P4'!V15)</f>
        <v>7.83</v>
      </c>
      <c r="K62" s="120">
        <f>IF('P4'!W15="","",'P4'!W15)</f>
        <v>10.52</v>
      </c>
      <c r="L62" s="120">
        <f>IF('P4'!X15="","",'P4'!X15)</f>
        <v>7.28</v>
      </c>
      <c r="M62" s="120">
        <f>IF('P4'!Z16="","",'P4'!Z16)</f>
        <v>717.10429625330937</v>
      </c>
    </row>
    <row r="63" spans="1:13" ht="16">
      <c r="A63" s="119">
        <v>21</v>
      </c>
      <c r="B63" s="120">
        <f>IF('P6'!D25="","",'P6'!D25)</f>
        <v>78.8</v>
      </c>
      <c r="C63" s="121" t="str">
        <f>IF('P6'!E25="","",'P6'!E25)</f>
        <v>SM</v>
      </c>
      <c r="D63" s="121" t="str">
        <f>IF('P6'!F25="","",'P6'!F25)</f>
        <v>24-34</v>
      </c>
      <c r="E63" s="122">
        <f>IF('P6'!G25="","",'P6'!G25)</f>
        <v>33954</v>
      </c>
      <c r="F63" s="123" t="str">
        <f>IF('P6'!I25="","",'P6'!I25)</f>
        <v>Bengt William S. Bokn</v>
      </c>
      <c r="G63" s="123" t="str">
        <f>IF('P6'!J25="","",'P6'!J25)</f>
        <v>Trondheim AK</v>
      </c>
      <c r="H63" s="119">
        <f>IF('P6'!Q25="","",'P6'!Q25)</f>
        <v>70</v>
      </c>
      <c r="I63" s="119">
        <f>IF('P6'!R25="","",'P6'!R25)</f>
        <v>100</v>
      </c>
      <c r="J63" s="120">
        <f>IF('P6'!V25="","",'P6'!V25)</f>
        <v>7.72</v>
      </c>
      <c r="K63" s="120">
        <f>IF('P6'!W25="","",'P6'!W25)</f>
        <v>11.41</v>
      </c>
      <c r="L63" s="120">
        <f>IF('P6'!X25="","",'P6'!X25)</f>
        <v>6.5</v>
      </c>
      <c r="M63" s="120">
        <f>IF('P6'!Z26="","",'P6'!Z26)</f>
        <v>704.34074400945713</v>
      </c>
    </row>
    <row r="64" spans="1:13" ht="16">
      <c r="A64" s="119">
        <v>22</v>
      </c>
      <c r="B64" s="120">
        <f>IF('P4'!D25="","",'P4'!D25)</f>
        <v>73.8</v>
      </c>
      <c r="C64" s="121" t="str">
        <f>IF('P4'!E25="","",'P4'!E25)</f>
        <v>UM</v>
      </c>
      <c r="D64" s="121" t="str">
        <f>IF('P4'!F25="","",'P4'!F25)</f>
        <v>17-18</v>
      </c>
      <c r="E64" s="122">
        <f>IF('P4'!G25="","",'P4'!G25)</f>
        <v>39076</v>
      </c>
      <c r="F64" s="123" t="str">
        <f>IF('P4'!I25="","",'P4'!I25)</f>
        <v>Brede Tengel Lesto</v>
      </c>
      <c r="G64" s="123" t="str">
        <f>IF('P4'!J25="","",'P4'!J25)</f>
        <v>Tambarskjelvar IL</v>
      </c>
      <c r="H64" s="119">
        <f>IF('P4'!Q25="","",'P4'!Q25)</f>
        <v>71</v>
      </c>
      <c r="I64" s="119">
        <f>IF('P4'!R25="","",'P4'!R25)</f>
        <v>90</v>
      </c>
      <c r="J64" s="120">
        <f>IF('P4'!V25="","",'P4'!V25)</f>
        <v>8.18</v>
      </c>
      <c r="K64" s="120">
        <f>IF('P4'!W25="","",'P4'!W25)</f>
        <v>11.11</v>
      </c>
      <c r="L64" s="120">
        <f>IF('P4'!X25="","",'P4'!X25)</f>
        <v>6.8</v>
      </c>
      <c r="M64" s="120">
        <f>IF('P4'!Z26="","",'P4'!Z26)</f>
        <v>699.08501408238169</v>
      </c>
    </row>
    <row r="65" spans="1:13" ht="16">
      <c r="A65" s="119">
        <v>23</v>
      </c>
      <c r="B65" s="120">
        <f>IF('P3'!D27="","",'P3'!D27)</f>
        <v>60.34</v>
      </c>
      <c r="C65" s="121" t="str">
        <f>IF('P3'!E27="","",'P3'!E27)</f>
        <v>UM</v>
      </c>
      <c r="D65" s="121" t="str">
        <f>IF('P3'!F27="","",'P3'!F27)</f>
        <v>15-16</v>
      </c>
      <c r="E65" s="122">
        <f>IF('P3'!G27="","",'P3'!G27)</f>
        <v>39342</v>
      </c>
      <c r="F65" s="123" t="str">
        <f>IF('P3'!I27="","",'P3'!I27)</f>
        <v>Erik Orasmäe</v>
      </c>
      <c r="G65" s="123" t="str">
        <f>IF('P3'!J27="","",'P3'!J27)</f>
        <v>Tambarskjelvar IL</v>
      </c>
      <c r="H65" s="119">
        <f>IF('P3'!Q27="","",'P3'!Q27)</f>
        <v>64</v>
      </c>
      <c r="I65" s="119">
        <f>IF('P3'!R27="","",'P3'!R27)</f>
        <v>78</v>
      </c>
      <c r="J65" s="120">
        <f>IF('P3'!V27="","",'P3'!V27)</f>
        <v>7.74</v>
      </c>
      <c r="K65" s="120">
        <f>IF('P3'!W27="","",'P3'!W27)</f>
        <v>9.58</v>
      </c>
      <c r="L65" s="120">
        <f>IF('P3'!X27="","",'P3'!X27)</f>
        <v>6.66</v>
      </c>
      <c r="M65" s="120">
        <f>IF('P3'!Z28="","",'P3'!Z28)</f>
        <v>694.64541321383876</v>
      </c>
    </row>
    <row r="66" spans="1:13" ht="16">
      <c r="A66" s="119">
        <v>24</v>
      </c>
      <c r="B66" s="120">
        <f>IF('P3'!D25="","",'P3'!D25)</f>
        <v>73.5</v>
      </c>
      <c r="C66" s="121" t="str">
        <f>IF('P3'!E25="","",'P3'!E25)</f>
        <v>UM</v>
      </c>
      <c r="D66" s="121" t="str">
        <f>IF('P3'!F25="","",'P3'!F25)</f>
        <v>15-16</v>
      </c>
      <c r="E66" s="122">
        <f>IF('P3'!G25="","",'P3'!G25)</f>
        <v>39679</v>
      </c>
      <c r="F66" s="123" t="str">
        <f>IF('P3'!I25="","",'P3'!I25)</f>
        <v>Olai S. Aamot</v>
      </c>
      <c r="G66" s="123" t="str">
        <f>IF('P3'!J25="","",'P3'!J25)</f>
        <v>Tambarskjelvar IL</v>
      </c>
      <c r="H66" s="119">
        <f>IF('P3'!Q25="","",'P3'!Q25)</f>
        <v>67</v>
      </c>
      <c r="I66" s="119">
        <f>IF('P3'!R25="","",'P3'!R25)</f>
        <v>92</v>
      </c>
      <c r="J66" s="120">
        <f>IF('P3'!V25="","",'P3'!V25)</f>
        <v>8.1199999999999992</v>
      </c>
      <c r="K66" s="120">
        <f>IF('P3'!W25="","",'P3'!W25)</f>
        <v>10.99</v>
      </c>
      <c r="L66" s="120">
        <f>IF('P3'!X25="","",'P3'!X25)</f>
        <v>6.9</v>
      </c>
      <c r="M66" s="120">
        <f>IF('P3'!Z26="","",'P3'!Z26)</f>
        <v>690.06072638674789</v>
      </c>
    </row>
    <row r="67" spans="1:13" ht="16">
      <c r="A67" s="119">
        <v>25</v>
      </c>
      <c r="B67" s="120">
        <f>IF('P6'!D19="","",'P6'!D19)</f>
        <v>100.98</v>
      </c>
      <c r="C67" s="121" t="str">
        <f>IF('P6'!E19="","",'P6'!E19)</f>
        <v>SM</v>
      </c>
      <c r="D67" s="121" t="str">
        <f>IF('P6'!F19="","",'P6'!F19)</f>
        <v>19-23</v>
      </c>
      <c r="E67" s="122">
        <f>IF('P6'!G19="","",'P6'!G19)</f>
        <v>38227</v>
      </c>
      <c r="F67" s="123" t="str">
        <f>IF('P6'!I19="","",'P6'!I19)</f>
        <v>William H. Stormoen</v>
      </c>
      <c r="G67" s="123" t="str">
        <f>IF('P6'!J19="","",'P6'!J19)</f>
        <v>Nidelv IL</v>
      </c>
      <c r="H67" s="119">
        <f>IF('P6'!Q19="","",'P6'!Q19)</f>
        <v>100</v>
      </c>
      <c r="I67" s="119">
        <f>IF('P6'!R19="","",'P6'!R19)</f>
        <v>120</v>
      </c>
      <c r="J67" s="120">
        <f>IF('P6'!V19="","",'P6'!V19)</f>
        <v>7.55</v>
      </c>
      <c r="K67" s="120">
        <f>IF('P6'!W19="","",'P6'!W19)</f>
        <v>10.87</v>
      </c>
      <c r="L67" s="120">
        <f>IF('P6'!X19="","",'P6'!X19)</f>
        <v>7.18</v>
      </c>
      <c r="M67" s="120">
        <f>IF('P6'!Z20="","",'P6'!Z20)</f>
        <v>688.71411071950467</v>
      </c>
    </row>
    <row r="68" spans="1:13" ht="16">
      <c r="A68" s="119">
        <v>26</v>
      </c>
      <c r="B68" s="120">
        <f>IF('P3'!D11="","",'P3'!D11)</f>
        <v>64.61</v>
      </c>
      <c r="C68" s="121" t="str">
        <f>IF('P3'!E11="","",'P3'!E11)</f>
        <v>UM</v>
      </c>
      <c r="D68" s="121" t="str">
        <f>IF('P3'!F11="","",'P3'!F11)</f>
        <v>15-16</v>
      </c>
      <c r="E68" s="122">
        <f>IF('P3'!G11="","",'P3'!G11)</f>
        <v>39417</v>
      </c>
      <c r="F68" s="123" t="str">
        <f>IF('P3'!I11="","",'P3'!I11)</f>
        <v>Noah Mathias R. Svanholm</v>
      </c>
      <c r="G68" s="123" t="str">
        <f>IF('P3'!J11="","",'P3'!J11)</f>
        <v>Gjøvik AK</v>
      </c>
      <c r="H68" s="119">
        <f>IF('P3'!Q11="","",'P3'!Q11)</f>
        <v>69</v>
      </c>
      <c r="I68" s="119">
        <f>IF('P3'!R11="","",'P3'!R11)</f>
        <v>85</v>
      </c>
      <c r="J68" s="120">
        <f>IF('P3'!V11="","",'P3'!V11)</f>
        <v>7.12</v>
      </c>
      <c r="K68" s="120">
        <f>IF('P3'!W11="","",'P3'!W11)</f>
        <v>10.43</v>
      </c>
      <c r="L68" s="120">
        <f>IF('P3'!X11="","",'P3'!X11)</f>
        <v>6.83</v>
      </c>
      <c r="M68" s="120">
        <f>IF('P3'!Z12="","",'P3'!Z12)</f>
        <v>688.32922739376045</v>
      </c>
    </row>
    <row r="69" spans="1:13" ht="16">
      <c r="A69" s="119">
        <v>27</v>
      </c>
      <c r="B69" s="120">
        <f>IF('P4'!D13="","",'P4'!D13)</f>
        <v>99.1</v>
      </c>
      <c r="C69" s="121" t="str">
        <f>IF('P4'!E13="","",'P4'!E13)</f>
        <v>UM</v>
      </c>
      <c r="D69" s="121" t="str">
        <f>IF('P4'!F13="","",'P4'!F13)</f>
        <v>17-18</v>
      </c>
      <c r="E69" s="122">
        <f>IF('P4'!G13="","",'P4'!G13)</f>
        <v>38980</v>
      </c>
      <c r="F69" s="123" t="str">
        <f>IF('P4'!I13="","",'P4'!I13)</f>
        <v>William A. Christiansen</v>
      </c>
      <c r="G69" s="123" t="str">
        <f>IF('P4'!J13="","",'P4'!J13)</f>
        <v>Larvik AK</v>
      </c>
      <c r="H69" s="119">
        <f>IF('P4'!Q13="","",'P4'!Q13)</f>
        <v>110</v>
      </c>
      <c r="I69" s="119">
        <f>IF('P4'!R13="","",'P4'!R13)</f>
        <v>141</v>
      </c>
      <c r="J69" s="120">
        <f>IF('P4'!V13="","",'P4'!V13)</f>
        <v>6.91</v>
      </c>
      <c r="K69" s="120">
        <f>IF('P4'!W13="","",'P4'!W13)</f>
        <v>9.23</v>
      </c>
      <c r="L69" s="120">
        <f>IF('P4'!X13="","",'P4'!X13)</f>
        <v>7.69</v>
      </c>
      <c r="M69" s="120">
        <f>IF('P4'!Z14="","",'P4'!Z14)</f>
        <v>683.18800516572242</v>
      </c>
    </row>
    <row r="70" spans="1:13" ht="16">
      <c r="A70" s="119">
        <v>28</v>
      </c>
      <c r="B70" s="120">
        <f>IF('P4'!D35="","",'P4'!D35)</f>
        <v>91.45</v>
      </c>
      <c r="C70" s="121" t="str">
        <f>IF('P4'!E35="","",'P4'!E35)</f>
        <v>UM</v>
      </c>
      <c r="D70" s="121" t="str">
        <f>IF('P4'!F35="","",'P4'!F35)</f>
        <v>17-18</v>
      </c>
      <c r="E70" s="122">
        <f>IF('P4'!G35="","",'P4'!G35)</f>
        <v>38951</v>
      </c>
      <c r="F70" s="123" t="str">
        <f>IF('P4'!I35="","",'P4'!I35)</f>
        <v>Jakub K. Kudyba</v>
      </c>
      <c r="G70" s="123" t="str">
        <f>IF('P4'!J35="","",'P4'!J35)</f>
        <v>Tambarskjelvar IL</v>
      </c>
      <c r="H70" s="119">
        <f>IF('P4'!Q35="","",'P4'!Q35)</f>
        <v>85</v>
      </c>
      <c r="I70" s="119">
        <f>IF('P4'!R35="","",'P4'!R35)</f>
        <v>100</v>
      </c>
      <c r="J70" s="120">
        <f>IF('P4'!V35="","",'P4'!V35)</f>
        <v>7.49</v>
      </c>
      <c r="K70" s="120">
        <f>IF('P4'!W35="","",'P4'!W35)</f>
        <v>10.37</v>
      </c>
      <c r="L70" s="120">
        <f>IF('P4'!X35="","",'P4'!X35)</f>
        <v>6.79</v>
      </c>
      <c r="M70" s="120">
        <f>IF('P4'!Z36="","",'P4'!Z36)</f>
        <v>666.40506532932318</v>
      </c>
    </row>
    <row r="71" spans="1:13" ht="16">
      <c r="A71" s="119">
        <v>29</v>
      </c>
      <c r="B71" s="120">
        <f>IF('P3'!D13="","",'P3'!D13)</f>
        <v>49.14</v>
      </c>
      <c r="C71" s="121" t="str">
        <f>IF('P3'!E13="","",'P3'!E13)</f>
        <v>UM</v>
      </c>
      <c r="D71" s="121" t="str">
        <f>IF('P3'!F13="","",'P3'!F13)</f>
        <v>15-16</v>
      </c>
      <c r="E71" s="122">
        <f>IF('P3'!G13="","",'P3'!G13)</f>
        <v>39674</v>
      </c>
      <c r="F71" s="123" t="str">
        <f>IF('P3'!I13="","",'P3'!I13)</f>
        <v>Roland Siska</v>
      </c>
      <c r="G71" s="123" t="str">
        <f>IF('P3'!J13="","",'P3'!J13)</f>
        <v>Hitra VK</v>
      </c>
      <c r="H71" s="119">
        <f>IF('P3'!Q13="","",'P3'!Q13)</f>
        <v>38</v>
      </c>
      <c r="I71" s="119">
        <f>IF('P3'!R13="","",'P3'!R13)</f>
        <v>61</v>
      </c>
      <c r="J71" s="120">
        <f>IF('P3'!V13="","",'P3'!V13)</f>
        <v>8.32</v>
      </c>
      <c r="K71" s="120">
        <f>IF('P3'!W13="","",'P3'!W13)</f>
        <v>8.4600000000000009</v>
      </c>
      <c r="L71" s="120">
        <f>IF('P3'!X13="","",'P3'!X13)</f>
        <v>6.67</v>
      </c>
      <c r="M71" s="120">
        <f>IF('P3'!Z14="","",'P3'!Z14)</f>
        <v>665.3854972375841</v>
      </c>
    </row>
    <row r="72" spans="1:13" ht="16">
      <c r="A72" s="119">
        <v>30</v>
      </c>
      <c r="B72" s="120">
        <f>IF('P3'!D17="","",'P3'!D17)</f>
        <v>70.5</v>
      </c>
      <c r="C72" s="121" t="str">
        <f>IF('P3'!E17="","",'P3'!E17)</f>
        <v>UM</v>
      </c>
      <c r="D72" s="121" t="str">
        <f>IF('P3'!F17="","",'P3'!F17)</f>
        <v>15-16</v>
      </c>
      <c r="E72" s="122">
        <f>IF('P3'!G17="","",'P3'!G17)</f>
        <v>39126</v>
      </c>
      <c r="F72" s="123" t="str">
        <f>IF('P3'!I17="","",'P3'!I17)</f>
        <v>René A. Rand Djupå</v>
      </c>
      <c r="G72" s="123" t="str">
        <f>IF('P3'!J17="","",'P3'!J17)</f>
        <v>Hitra VK</v>
      </c>
      <c r="H72" s="119">
        <f>IF('P3'!Q17="","",'P3'!Q17)</f>
        <v>70</v>
      </c>
      <c r="I72" s="119">
        <f>IF('P3'!R17="","",'P3'!R17)</f>
        <v>80</v>
      </c>
      <c r="J72" s="120">
        <f>IF('P3'!V17="","",'P3'!V17)</f>
        <v>8.25</v>
      </c>
      <c r="K72" s="120">
        <f>IF('P3'!W17="","",'P3'!W17)</f>
        <v>9.49</v>
      </c>
      <c r="L72" s="120">
        <f>IF('P3'!X17="","",'P3'!X17)</f>
        <v>7.16</v>
      </c>
      <c r="M72" s="120">
        <f>IF('P3'!Z18="","",'P3'!Z18)</f>
        <v>655.70326104276273</v>
      </c>
    </row>
    <row r="73" spans="1:13" ht="16">
      <c r="A73" s="119">
        <v>31</v>
      </c>
      <c r="B73" s="120">
        <f>IF('P3'!D29="","",'P3'!D29)</f>
        <v>70.5</v>
      </c>
      <c r="C73" s="121" t="str">
        <f>IF('P3'!E29="","",'P3'!E29)</f>
        <v>UM</v>
      </c>
      <c r="D73" s="121" t="str">
        <f>IF('P3'!F29="","",'P3'!F29)</f>
        <v>15-16</v>
      </c>
      <c r="E73" s="122">
        <f>IF('P3'!G29="","",'P3'!G29)</f>
        <v>39627</v>
      </c>
      <c r="F73" s="123" t="str">
        <f>IF('P3'!I29="","",'P3'!I29)</f>
        <v>William Kyvik</v>
      </c>
      <c r="G73" s="123" t="str">
        <f>IF('P3'!J29="","",'P3'!J29)</f>
        <v>Tysvær VK</v>
      </c>
      <c r="H73" s="119">
        <f>IF('P3'!Q29="","",'P3'!Q29)</f>
        <v>64</v>
      </c>
      <c r="I73" s="119">
        <f>IF('P3'!R29="","",'P3'!R29)</f>
        <v>82</v>
      </c>
      <c r="J73" s="120">
        <f>IF('P3'!V29="","",'P3'!V29)</f>
        <v>6.99</v>
      </c>
      <c r="K73" s="120">
        <f>IF('P3'!W29="","",'P3'!W29)</f>
        <v>8.31</v>
      </c>
      <c r="L73" s="120">
        <f>IF('P3'!X29="","",'P3'!X29)</f>
        <v>7.15</v>
      </c>
      <c r="M73" s="120">
        <f>IF('P3'!Z30="","",'P3'!Z30)</f>
        <v>607.63503960043784</v>
      </c>
    </row>
    <row r="74" spans="1:13" ht="16">
      <c r="A74" s="119">
        <v>32</v>
      </c>
      <c r="B74" s="120">
        <f>IF('P3'!D23="","",'P3'!D23)</f>
        <v>75.349999999999994</v>
      </c>
      <c r="C74" s="121" t="str">
        <f>IF('P3'!E23="","",'P3'!E23)</f>
        <v>UM</v>
      </c>
      <c r="D74" s="121" t="str">
        <f>IF('P3'!F23="","",'P3'!F23)</f>
        <v>15-16</v>
      </c>
      <c r="E74" s="122">
        <f>IF('P3'!G23="","",'P3'!G23)</f>
        <v>39541</v>
      </c>
      <c r="F74" s="123" t="str">
        <f>IF('P3'!I23="","",'P3'!I23)</f>
        <v>Andreas Kvamsås Savland</v>
      </c>
      <c r="G74" s="123" t="str">
        <f>IF('P3'!J23="","",'P3'!J23)</f>
        <v>Tambarskjelvar IL</v>
      </c>
      <c r="H74" s="119">
        <f>IF('P3'!Q23="","",'P3'!Q23)</f>
        <v>60</v>
      </c>
      <c r="I74" s="119">
        <f>IF('P3'!R23="","",'P3'!R23)</f>
        <v>70</v>
      </c>
      <c r="J74" s="120">
        <f>IF('P3'!V23="","",'P3'!V23)</f>
        <v>6.9</v>
      </c>
      <c r="K74" s="120">
        <f>IF('P3'!W23="","",'P3'!W23)</f>
        <v>9.57</v>
      </c>
      <c r="L74" s="120">
        <f>IF('P3'!X23="","",'P3'!X23)</f>
        <v>6.76</v>
      </c>
      <c r="M74" s="120">
        <f>IF('P3'!Z24="","",'P3'!Z24)</f>
        <v>598.87880323098113</v>
      </c>
    </row>
    <row r="75" spans="1:13" ht="16">
      <c r="A75" s="119">
        <v>33</v>
      </c>
      <c r="B75" s="120">
        <f>IF('P3'!D21="","",'P3'!D21)</f>
        <v>72.5</v>
      </c>
      <c r="C75" s="121" t="str">
        <f>IF('P3'!E21="","",'P3'!E21)</f>
        <v>UM</v>
      </c>
      <c r="D75" s="121" t="str">
        <f>IF('P3'!F21="","",'P3'!F21)</f>
        <v>15-16</v>
      </c>
      <c r="E75" s="122">
        <f>IF('P3'!G21="","",'P3'!G21)</f>
        <v>39569</v>
      </c>
      <c r="F75" s="123" t="str">
        <f>IF('P3'!I21="","",'P3'!I21)</f>
        <v>Aron Jensen Fauske</v>
      </c>
      <c r="G75" s="123" t="str">
        <f>IF('P3'!J21="","",'P3'!J21)</f>
        <v>Tambarskjelvar IL</v>
      </c>
      <c r="H75" s="119">
        <f>IF('P3'!Q21="","",'P3'!Q21)</f>
        <v>65</v>
      </c>
      <c r="I75" s="119">
        <f>IF('P3'!R21="","",'P3'!R21)</f>
        <v>80</v>
      </c>
      <c r="J75" s="120">
        <f>IF('P3'!V21="","",'P3'!V21)</f>
        <v>6.69</v>
      </c>
      <c r="K75" s="120">
        <f>IF('P3'!W21="","",'P3'!W21)</f>
        <v>9.0500000000000007</v>
      </c>
      <c r="L75" s="120">
        <f>IF('P3'!X21="","",'P3'!X21)</f>
        <v>7.42</v>
      </c>
      <c r="M75" s="120">
        <f>IF('P3'!Z22="","",'P3'!Z22)</f>
        <v>591.85667765776611</v>
      </c>
    </row>
    <row r="76" spans="1:13" ht="16">
      <c r="A76" s="119">
        <v>34</v>
      </c>
      <c r="B76" s="120">
        <f>IF('P3'!D31="","",'P3'!D31)</f>
        <v>67.400000000000006</v>
      </c>
      <c r="C76" s="121" t="str">
        <f>IF('P3'!E31="","",'P3'!E31)</f>
        <v>UM</v>
      </c>
      <c r="D76" s="121" t="str">
        <f>IF('P3'!F31="","",'P3'!F31)</f>
        <v>15-16</v>
      </c>
      <c r="E76" s="122">
        <f>IF('P3'!G31="","",'P3'!G31)</f>
        <v>39222</v>
      </c>
      <c r="F76" s="123" t="str">
        <f>IF('P3'!I31="","",'P3'!I31)</f>
        <v>Sean Elliot Rafols</v>
      </c>
      <c r="G76" s="123" t="str">
        <f>IF('P3'!J31="","",'P3'!J31)</f>
        <v>Tysvær VK</v>
      </c>
      <c r="H76" s="119">
        <f>IF('P3'!Q31="","",'P3'!Q31)</f>
        <v>70</v>
      </c>
      <c r="I76" s="119">
        <f>IF('P3'!R31="","",'P3'!R31)</f>
        <v>87</v>
      </c>
      <c r="J76" s="120">
        <f>IF('P3'!V31="","",'P3'!V31)</f>
        <v>6.62</v>
      </c>
      <c r="K76" s="120">
        <f>IF('P3'!W31="","",'P3'!W31)</f>
        <v>5.27</v>
      </c>
      <c r="L76" s="120">
        <f>IF('P3'!X31="","",'P3'!X31)</f>
        <v>7.39</v>
      </c>
      <c r="M76" s="120">
        <f>IF('P3'!Z32="","",'P3'!Z32)</f>
        <v>578.36581205391849</v>
      </c>
    </row>
    <row r="77" spans="1:13" ht="16">
      <c r="A77" s="119">
        <v>35</v>
      </c>
      <c r="B77" s="120">
        <f>IF('P6'!D37="","",'P6'!D37)</f>
        <v>98.95</v>
      </c>
      <c r="C77" s="121" t="str">
        <f>IF('P6'!E37="","",'P6'!E37)</f>
        <v>M55</v>
      </c>
      <c r="D77" s="121">
        <f>IF('P6'!F37="","",'P6'!F37)</f>
        <v>35</v>
      </c>
      <c r="E77" s="122">
        <f>IF('P6'!G37="","",'P6'!G37)</f>
        <v>25021</v>
      </c>
      <c r="F77" s="123" t="str">
        <f>IF('P6'!I37="","",'P6'!I37)</f>
        <v>Dag Rønnevik</v>
      </c>
      <c r="G77" s="123" t="str">
        <f>IF('P6'!J37="","",'P6'!J37)</f>
        <v>Trysvær VK</v>
      </c>
      <c r="H77" s="119">
        <f>IF('P6'!Q37="","",'P6'!Q37)</f>
        <v>75</v>
      </c>
      <c r="I77" s="119">
        <f>IF('P6'!R37="","",'P6'!R37)</f>
        <v>100</v>
      </c>
      <c r="J77" s="120">
        <f>IF('P6'!V37="","",'P6'!V37)</f>
        <v>6.08</v>
      </c>
      <c r="K77" s="120">
        <f>IF('P6'!W37="","",'P6'!W37)</f>
        <v>11.67</v>
      </c>
      <c r="L77" s="120">
        <f>IF('P6'!X37="","",'P6'!X37)</f>
        <v>9.01</v>
      </c>
      <c r="M77" s="120">
        <f>IF('P6'!Z38="","",'P6'!Z38)</f>
        <v>533.92926980499738</v>
      </c>
    </row>
    <row r="78" spans="1:13" ht="16">
      <c r="A78" s="119">
        <v>36</v>
      </c>
      <c r="B78" s="120">
        <f>IF('P3'!D15="","",'P3'!D15)</f>
        <v>58.46</v>
      </c>
      <c r="C78" s="121" t="str">
        <f>IF('P3'!E15="","",'P3'!E15)</f>
        <v>UM</v>
      </c>
      <c r="D78" s="121" t="str">
        <f>IF('P3'!F15="","",'P3'!F15)</f>
        <v>15-16</v>
      </c>
      <c r="E78" s="122">
        <f>IF('P3'!G15="","",'P3'!G15)</f>
        <v>39607</v>
      </c>
      <c r="F78" s="123" t="str">
        <f>IF('P3'!I15="","",'P3'!I15)</f>
        <v>Anders Lysø Sletvold</v>
      </c>
      <c r="G78" s="123" t="str">
        <f>IF('P3'!J15="","",'P3'!J15)</f>
        <v>Hitra VK</v>
      </c>
      <c r="H78" s="119">
        <f>IF('P3'!Q15="","",'P3'!Q15)</f>
        <v>41</v>
      </c>
      <c r="I78" s="119">
        <f>IF('P3'!R15="","",'P3'!R15)</f>
        <v>60</v>
      </c>
      <c r="J78" s="120">
        <f>IF('P3'!V15="","",'P3'!V15)</f>
        <v>6.07</v>
      </c>
      <c r="K78" s="120">
        <f>IF('P3'!W15="","",'P3'!W15)</f>
        <v>6.48</v>
      </c>
      <c r="L78" s="120">
        <f>IF('P3'!X15="","",'P3'!X15)</f>
        <v>6.96</v>
      </c>
      <c r="M78" s="120">
        <f>IF('P3'!Z16="","",'P3'!Z16)</f>
        <v>533.14142025148863</v>
      </c>
    </row>
    <row r="79" spans="1:13" ht="16">
      <c r="A79" s="119">
        <v>37</v>
      </c>
      <c r="B79" s="120">
        <f>IF('P4'!D33="","",'P4'!D33)</f>
        <v>86.23</v>
      </c>
      <c r="C79" s="121" t="str">
        <f>IF('P4'!E33="","",'P4'!E33)</f>
        <v>UM</v>
      </c>
      <c r="D79" s="121" t="str">
        <f>IF('P4'!F33="","",'P4'!F33)</f>
        <v>17-18</v>
      </c>
      <c r="E79" s="122">
        <f>IF('P4'!G33="","",'P4'!G33)</f>
        <v>38769</v>
      </c>
      <c r="F79" s="123" t="str">
        <f>IF('P4'!I33="","",'P4'!I33)</f>
        <v>Jonathan H. Gustavsen</v>
      </c>
      <c r="G79" s="123" t="str">
        <f>IF('P4'!J33="","",'P4'!J33)</f>
        <v>Tambarskjelvar IL</v>
      </c>
      <c r="H79" s="119">
        <f>IF('P4'!Q33="","",'P4'!Q33)</f>
        <v>71</v>
      </c>
      <c r="I79" s="119">
        <f>IF('P4'!R33="","",'P4'!R33)</f>
        <v>81</v>
      </c>
      <c r="J79" s="120">
        <f>IF('P4'!V33="","",'P4'!V33)</f>
        <v>5.5</v>
      </c>
      <c r="K79" s="120">
        <f>IF('P4'!W33="","",'P4'!W33)</f>
        <v>8.08</v>
      </c>
      <c r="L79" s="120">
        <f>IF('P4'!X33="","",'P4'!X33)</f>
        <v>7.58</v>
      </c>
      <c r="M79" s="120">
        <f>IF('P4'!Z34="","",'P4'!Z34)</f>
        <v>529.19642730137286</v>
      </c>
    </row>
    <row r="80" spans="1:13" ht="16">
      <c r="A80" s="119">
        <v>38</v>
      </c>
      <c r="B80" s="120">
        <f>IF('P4'!D21="","",'P4'!D21)</f>
        <v>73.349999999999994</v>
      </c>
      <c r="C80" s="121" t="str">
        <f>IF('P4'!E21="","",'P4'!E21)</f>
        <v>UM</v>
      </c>
      <c r="D80" s="121" t="str">
        <f>IF('P4'!F21="","",'P4'!F21)</f>
        <v>17-18</v>
      </c>
      <c r="E80" s="122">
        <f>IF('P4'!G21="","",'P4'!G21)</f>
        <v>38727</v>
      </c>
      <c r="F80" s="123" t="str">
        <f>IF('P4'!I21="","",'P4'!I21)</f>
        <v>Henrik F. Kjeldsberg</v>
      </c>
      <c r="G80" s="123" t="str">
        <f>IF('P4'!J21="","",'P4'!J21)</f>
        <v>Nidelv IL</v>
      </c>
      <c r="H80" s="119">
        <f>IF('P4'!Q21="","",'P4'!Q21)</f>
        <v>60</v>
      </c>
      <c r="I80" s="119">
        <f>IF('P4'!R21="","",'P4'!R21)</f>
        <v>70</v>
      </c>
      <c r="J80" s="120">
        <f>IF('P4'!V21="","",'P4'!V21)</f>
        <v>6.14</v>
      </c>
      <c r="K80" s="120">
        <f>IF('P4'!W21="","",'P4'!W21)</f>
        <v>7.9</v>
      </c>
      <c r="L80" s="120">
        <f>IF('P4'!X21="","",'P4'!X21)</f>
        <v>7.71</v>
      </c>
      <c r="M80" s="120">
        <f>IF('P4'!Z22="","",'P4'!Z22)</f>
        <v>526.65733646576177</v>
      </c>
    </row>
    <row r="81" spans="1:13" ht="16">
      <c r="A81" s="119">
        <v>39</v>
      </c>
      <c r="B81" s="120">
        <f>IF('P1'!D25="","",'P1'!D25)</f>
        <v>70</v>
      </c>
      <c r="C81" s="121" t="str">
        <f>IF('P1'!E25="","",'P1'!E25)</f>
        <v>UM</v>
      </c>
      <c r="D81" s="121" t="str">
        <f>IF('P1'!F25="","",'P1'!F25)</f>
        <v>13-14</v>
      </c>
      <c r="E81" s="122">
        <f>IF('P1'!G25="","",'P1'!G25)</f>
        <v>40263</v>
      </c>
      <c r="F81" s="123" t="str">
        <f>IF('P1'!I25="","",'P1'!I25)</f>
        <v>Lyder Slagstad Aamot</v>
      </c>
      <c r="G81" s="123" t="str">
        <f>IF('P1'!J25="","",'P1'!J25)</f>
        <v>Tambarskjelvar IL</v>
      </c>
      <c r="H81" s="119">
        <f>IF('P1'!Q25="","",'P1'!Q25)</f>
        <v>39</v>
      </c>
      <c r="I81" s="119">
        <f>IF('P1'!R25="","",'P1'!R25)</f>
        <v>52</v>
      </c>
      <c r="J81" s="120">
        <f>IF('P1'!V25="","",'P1'!V25)</f>
        <v>6.12</v>
      </c>
      <c r="K81" s="120">
        <f>IF('P1'!W25="","",'P1'!W25)</f>
        <v>9.57</v>
      </c>
      <c r="L81" s="120">
        <f>IF('P1'!X25="","",'P1'!X25)</f>
        <v>7.31</v>
      </c>
      <c r="M81" s="120">
        <f>IF('P1'!Z26="","",'P1'!Z26)</f>
        <v>509.95254157251202</v>
      </c>
    </row>
    <row r="82" spans="1:13" ht="16">
      <c r="A82" s="119">
        <v>40</v>
      </c>
      <c r="B82" s="120">
        <f>IF('P1'!D21="","",'P1'!D21)</f>
        <v>53.76</v>
      </c>
      <c r="C82" s="121" t="str">
        <f>IF('P1'!E21="","",'P1'!E21)</f>
        <v>UM</v>
      </c>
      <c r="D82" s="121" t="str">
        <f>IF('P1'!F21="","",'P1'!F21)</f>
        <v>13-14</v>
      </c>
      <c r="E82" s="122">
        <f>IF('P1'!G21="","",'P1'!G21)</f>
        <v>40407</v>
      </c>
      <c r="F82" s="123" t="str">
        <f>IF('P1'!I21="","",'P1'!I21)</f>
        <v>Alexander Stormoen Bruun</v>
      </c>
      <c r="G82" s="123" t="str">
        <f>IF('P1'!J21="","",'P1'!J21)</f>
        <v>Nidelv IL</v>
      </c>
      <c r="H82" s="119">
        <f>IF('P1'!Q21="","",'P1'!Q21)</f>
        <v>27</v>
      </c>
      <c r="I82" s="119">
        <f>IF('P1'!R21="","",'P1'!R21)</f>
        <v>33</v>
      </c>
      <c r="J82" s="120">
        <f>IF('P1'!V21="","",'P1'!V21)</f>
        <v>5.51</v>
      </c>
      <c r="K82" s="120">
        <f>IF('P1'!W21="","",'P1'!W21)</f>
        <v>7.24</v>
      </c>
      <c r="L82" s="120">
        <f>IF('P1'!X21="","",'P1'!X21)</f>
        <v>7.98</v>
      </c>
      <c r="M82" s="120">
        <f>IF('P1'!Z22="","",'P1'!Z22)</f>
        <v>431.95419635776176</v>
      </c>
    </row>
    <row r="83" spans="1:13" ht="16">
      <c r="A83" s="119">
        <v>41</v>
      </c>
      <c r="B83" s="120">
        <f>IF('P1'!D29="","",'P1'!D29)</f>
        <v>120.3</v>
      </c>
      <c r="C83" s="121" t="str">
        <f>IF('P1'!E29="","",'P1'!E29)</f>
        <v>UM</v>
      </c>
      <c r="D83" s="121" t="str">
        <f>IF('P1'!F29="","",'P1'!F29)</f>
        <v>13-14</v>
      </c>
      <c r="E83" s="122">
        <f>IF('P1'!G29="","",'P1'!G29)</f>
        <v>39854</v>
      </c>
      <c r="F83" s="123" t="str">
        <f>IF('P1'!I29="","",'P1'!I29)</f>
        <v>Ove Berge Christiansen</v>
      </c>
      <c r="G83" s="123" t="str">
        <f>IF('P1'!J29="","",'P1'!J29)</f>
        <v>Tysvær VK</v>
      </c>
      <c r="H83" s="119">
        <f>IF('P1'!Q29="","",'P1'!Q29)</f>
        <v>60</v>
      </c>
      <c r="I83" s="119">
        <f>IF('P1'!R29="","",'P1'!R29)</f>
        <v>75</v>
      </c>
      <c r="J83" s="120">
        <f>IF('P1'!V29="","",'P1'!V29)</f>
        <v>4.55</v>
      </c>
      <c r="K83" s="120">
        <f>IF('P1'!W29="","",'P1'!W29)</f>
        <v>8.73</v>
      </c>
      <c r="L83" s="120">
        <f>IF('P1'!X29="","",'P1'!X29)</f>
        <v>8.17</v>
      </c>
      <c r="M83" s="120">
        <f>IF('P1'!Z30="","",'P1'!Z30)</f>
        <v>430.66417747097148</v>
      </c>
    </row>
  </sheetData>
  <mergeCells count="6">
    <mergeCell ref="A42:M42"/>
    <mergeCell ref="A1:M1"/>
    <mergeCell ref="A2:E2"/>
    <mergeCell ref="F2:I2"/>
    <mergeCell ref="J2:M2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P1</vt:lpstr>
      <vt:lpstr>P2</vt:lpstr>
      <vt:lpstr>P3</vt:lpstr>
      <vt:lpstr>P4</vt:lpstr>
      <vt:lpstr>P5</vt:lpstr>
      <vt:lpstr>P6</vt:lpstr>
      <vt:lpstr>P7</vt:lpstr>
      <vt:lpstr>Res NM 5-kamp kategori</vt:lpstr>
      <vt:lpstr>Res NM 5-kamp ranking</vt:lpstr>
      <vt:lpstr>Res NC3 U og J</vt:lpstr>
      <vt:lpstr>Res NM 5-kamp lagfinale</vt:lpstr>
      <vt:lpstr>K1</vt:lpstr>
      <vt:lpstr>K2</vt:lpstr>
      <vt:lpstr>K3</vt:lpstr>
      <vt:lpstr>K4</vt:lpstr>
      <vt:lpstr>K5</vt:lpstr>
      <vt:lpstr>K6</vt:lpstr>
      <vt:lpstr>K7</vt:lpstr>
      <vt:lpstr>Meltzer-Faber</vt:lpstr>
      <vt:lpstr>Module1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Nilsen, Emelie</cp:lastModifiedBy>
  <dcterms:created xsi:type="dcterms:W3CDTF">2001-08-31T20:44:44Z</dcterms:created>
  <dcterms:modified xsi:type="dcterms:W3CDTF">2023-09-19T13:58:14Z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